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2"/>
  <workbookPr defaultThemeVersion="166925"/>
  <mc:AlternateContent xmlns:mc="http://schemas.openxmlformats.org/markup-compatibility/2006">
    <mc:Choice Requires="x15">
      <x15ac:absPath xmlns:x15ac="http://schemas.microsoft.com/office/spreadsheetml/2010/11/ac" url="https://gfcnz-my.sharepoint.com/personal/glenn_gfcnz_com/Documents/3. PROJECTS/24. ADB Fiji NIIP/Shared/3. Reports/NIIP/Final Draft/Database/"/>
    </mc:Choice>
  </mc:AlternateContent>
  <xr:revisionPtr revIDLastSave="0" documentId="8_{6944D763-66D4-4BF1-932E-1B5035A87A2A}" xr6:coauthVersionLast="47" xr6:coauthVersionMax="47" xr10:uidLastSave="{00000000-0000-0000-0000-000000000000}"/>
  <bookViews>
    <workbookView xWindow="-108" yWindow="-108" windowWidth="27288" windowHeight="17544" firstSheet="22" activeTab="22" xr2:uid="{96312D61-D7F2-4D8D-8844-42E5C9F6D650}"/>
  </bookViews>
  <sheets>
    <sheet name="Project 1" sheetId="1" r:id="rId1"/>
    <sheet name="Project 2" sheetId="2" r:id="rId2"/>
    <sheet name="Project 3" sheetId="3" r:id="rId3"/>
    <sheet name="Project 4" sheetId="4" r:id="rId4"/>
    <sheet name="Project 5" sheetId="5" r:id="rId5"/>
    <sheet name="Project 6" sheetId="6" r:id="rId6"/>
    <sheet name="Project 7" sheetId="7" r:id="rId7"/>
    <sheet name="Project 8" sheetId="8" r:id="rId8"/>
    <sheet name="Project 9" sheetId="9" r:id="rId9"/>
    <sheet name="Project 10" sheetId="10" r:id="rId10"/>
    <sheet name="Project 11" sheetId="11" r:id="rId11"/>
    <sheet name="Project 12" sheetId="12" r:id="rId12"/>
    <sheet name="Project 13" sheetId="13" r:id="rId13"/>
    <sheet name="Project 14" sheetId="14" r:id="rId14"/>
    <sheet name="Project 15" sheetId="15" r:id="rId15"/>
    <sheet name="Project 16" sheetId="16" r:id="rId16"/>
    <sheet name="Project 17" sheetId="17" r:id="rId17"/>
    <sheet name="Project 18" sheetId="18" r:id="rId18"/>
    <sheet name="Project 19" sheetId="19" r:id="rId19"/>
    <sheet name="Project 20" sheetId="20" r:id="rId20"/>
    <sheet name="Project 21" sheetId="21" r:id="rId21"/>
    <sheet name="Project 22" sheetId="22" r:id="rId22"/>
    <sheet name="Project 23" sheetId="23" r:id="rId23"/>
    <sheet name="Project 24" sheetId="24" r:id="rId24"/>
    <sheet name="Project 25" sheetId="25" r:id="rId25"/>
    <sheet name="Project 26" sheetId="26" r:id="rId26"/>
    <sheet name="Project 27" sheetId="27" r:id="rId27"/>
    <sheet name="Project 28" sheetId="28" r:id="rId28"/>
    <sheet name="Project 29" sheetId="29" r:id="rId29"/>
    <sheet name="Project 30" sheetId="30" r:id="rId30"/>
    <sheet name="Project 31" sheetId="33" r:id="rId31"/>
  </sheets>
  <definedNames>
    <definedName name="_xlnm.Print_Area" localSheetId="24">'Project 25'!$A$1:$AD$34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7" l="1"/>
  <c r="AP10" i="8"/>
  <c r="AP9" i="8"/>
  <c r="AP8" i="8"/>
  <c r="AP6" i="8"/>
  <c r="AK12" i="8"/>
  <c r="AJ12" i="8"/>
  <c r="AI12" i="8"/>
  <c r="AH12" i="8"/>
  <c r="AO10" i="8"/>
  <c r="AO12" i="8" s="1"/>
  <c r="AN10" i="8"/>
  <c r="AN12" i="8" s="1"/>
  <c r="AM10" i="8"/>
  <c r="AM12" i="8" s="1"/>
  <c r="AL10" i="8"/>
  <c r="AL12" i="8" s="1"/>
  <c r="AK10" i="8"/>
  <c r="AJ10" i="8"/>
  <c r="AI10" i="8"/>
  <c r="AH10" i="8"/>
  <c r="AG10" i="8"/>
  <c r="AG12" i="8" s="1"/>
  <c r="AF10" i="8"/>
  <c r="AF12" i="8" s="1"/>
  <c r="AF9" i="8"/>
  <c r="AG9" i="8" s="1"/>
  <c r="AH9" i="8" s="1"/>
  <c r="AI9" i="8" s="1"/>
  <c r="AJ9" i="8" s="1"/>
  <c r="AK9" i="8" s="1"/>
  <c r="AL9" i="8" s="1"/>
  <c r="AM9" i="8" s="1"/>
  <c r="AN9" i="8" s="1"/>
  <c r="AO9" i="8" s="1"/>
  <c r="AF6" i="22"/>
  <c r="O9" i="22"/>
  <c r="O10" i="22" s="1"/>
  <c r="O12" i="22" s="1"/>
  <c r="N9" i="22"/>
  <c r="M9" i="22"/>
  <c r="L9" i="22"/>
  <c r="K9" i="22"/>
  <c r="J9" i="22"/>
  <c r="I9" i="22"/>
  <c r="J10" i="22"/>
  <c r="J12" i="22" s="1"/>
  <c r="I10" i="22"/>
  <c r="I12" i="22" s="1"/>
  <c r="H9" i="22"/>
  <c r="H10" i="22" s="1"/>
  <c r="H12" i="22" s="1"/>
  <c r="G9" i="22"/>
  <c r="F9" i="22"/>
  <c r="E9" i="22"/>
  <c r="N9" i="6"/>
  <c r="O9" i="6" s="1"/>
  <c r="M9" i="6"/>
  <c r="L9" i="6"/>
  <c r="K9" i="6"/>
  <c r="K10" i="6" s="1"/>
  <c r="K12" i="6" s="1"/>
  <c r="J9" i="6"/>
  <c r="J10" i="6" s="1"/>
  <c r="J12" i="6" s="1"/>
  <c r="I9" i="6"/>
  <c r="H9" i="6"/>
  <c r="G9" i="6"/>
  <c r="E9" i="6"/>
  <c r="E10" i="6" s="1"/>
  <c r="E12" i="6" s="1"/>
  <c r="F9" i="6"/>
  <c r="D9" i="6"/>
  <c r="H9" i="8"/>
  <c r="H10" i="8" s="1"/>
  <c r="H12" i="8" s="1"/>
  <c r="G9" i="21"/>
  <c r="G10" i="21" s="1"/>
  <c r="G12" i="21" s="1"/>
  <c r="F9" i="21"/>
  <c r="E9" i="21"/>
  <c r="E10" i="21" s="1"/>
  <c r="E12" i="21" s="1"/>
  <c r="D9" i="21"/>
  <c r="D10" i="21" s="1"/>
  <c r="D12" i="21" s="1"/>
  <c r="F9" i="29"/>
  <c r="G9" i="29" s="1"/>
  <c r="E9" i="29"/>
  <c r="D9" i="29"/>
  <c r="L9" i="7"/>
  <c r="M9" i="7" s="1"/>
  <c r="K9" i="7"/>
  <c r="J9" i="7"/>
  <c r="I9" i="7"/>
  <c r="I10" i="7" s="1"/>
  <c r="I12" i="7" s="1"/>
  <c r="H9" i="7"/>
  <c r="H10" i="7" s="1"/>
  <c r="H12" i="7" s="1"/>
  <c r="G9" i="7"/>
  <c r="G10" i="7" s="1"/>
  <c r="G12" i="7" s="1"/>
  <c r="E9" i="7"/>
  <c r="F9" i="7"/>
  <c r="N9" i="23"/>
  <c r="O9" i="23" s="1"/>
  <c r="M9" i="23"/>
  <c r="L9" i="23"/>
  <c r="K9" i="23"/>
  <c r="J9" i="23"/>
  <c r="I9" i="23"/>
  <c r="H9" i="23"/>
  <c r="G9" i="23"/>
  <c r="F9" i="23"/>
  <c r="E9" i="23"/>
  <c r="J10" i="23"/>
  <c r="J12" i="23" s="1"/>
  <c r="I10" i="23"/>
  <c r="I12" i="23" s="1"/>
  <c r="H10" i="23"/>
  <c r="H12" i="23" s="1"/>
  <c r="G10" i="23"/>
  <c r="G12" i="23" s="1"/>
  <c r="F10" i="23"/>
  <c r="F12" i="23" s="1"/>
  <c r="E10" i="23"/>
  <c r="E12" i="23" s="1"/>
  <c r="D9" i="23"/>
  <c r="N9" i="4"/>
  <c r="O9" i="4" s="1"/>
  <c r="M9" i="4"/>
  <c r="L9" i="4"/>
  <c r="K9" i="4"/>
  <c r="J9" i="4"/>
  <c r="J10" i="4" s="1"/>
  <c r="J12" i="4" s="1"/>
  <c r="I9" i="4"/>
  <c r="I10" i="4" s="1"/>
  <c r="I12" i="4" s="1"/>
  <c r="H9" i="4"/>
  <c r="H10" i="4" s="1"/>
  <c r="H12" i="4" s="1"/>
  <c r="G9" i="4"/>
  <c r="G10" i="4" s="1"/>
  <c r="G12" i="4" s="1"/>
  <c r="F9" i="4"/>
  <c r="F10" i="4" s="1"/>
  <c r="F12" i="4" s="1"/>
  <c r="E9" i="4"/>
  <c r="E10" i="4"/>
  <c r="E12" i="4" s="1"/>
  <c r="D9" i="4"/>
  <c r="D10" i="4" s="1"/>
  <c r="D12" i="4" s="1"/>
  <c r="N9" i="13"/>
  <c r="O9" i="13" s="1"/>
  <c r="M9" i="13"/>
  <c r="L9" i="13"/>
  <c r="L10" i="13" s="1"/>
  <c r="L12" i="13" s="1"/>
  <c r="K9" i="13"/>
  <c r="J9" i="13"/>
  <c r="I9" i="13"/>
  <c r="H9" i="13"/>
  <c r="H10" i="13" s="1"/>
  <c r="H12" i="13" s="1"/>
  <c r="G9" i="13"/>
  <c r="G10" i="13" s="1"/>
  <c r="G12" i="13" s="1"/>
  <c r="F9" i="13"/>
  <c r="F10" i="13" s="1"/>
  <c r="E9" i="13"/>
  <c r="E10" i="13" s="1"/>
  <c r="E12" i="13" s="1"/>
  <c r="D9" i="13"/>
  <c r="AI6" i="5"/>
  <c r="O9" i="5"/>
  <c r="P9" i="5" s="1"/>
  <c r="N9" i="5"/>
  <c r="N10" i="5" s="1"/>
  <c r="N12" i="5" s="1"/>
  <c r="M9" i="5"/>
  <c r="L9" i="5"/>
  <c r="L10" i="5" s="1"/>
  <c r="L12" i="5" s="1"/>
  <c r="K9" i="5"/>
  <c r="J9" i="5"/>
  <c r="I9" i="5"/>
  <c r="H9" i="5"/>
  <c r="G9" i="5"/>
  <c r="F9" i="5"/>
  <c r="E9" i="5"/>
  <c r="E10" i="5" s="1"/>
  <c r="E12" i="5" s="1"/>
  <c r="J10" i="5"/>
  <c r="J12" i="5" s="1"/>
  <c r="H10" i="5"/>
  <c r="H12" i="5" s="1"/>
  <c r="G10" i="5"/>
  <c r="G12" i="5" s="1"/>
  <c r="D9" i="5"/>
  <c r="D10" i="5" s="1"/>
  <c r="D12" i="5" s="1"/>
  <c r="O9" i="9"/>
  <c r="P9" i="9" s="1"/>
  <c r="N9" i="9"/>
  <c r="M9" i="9"/>
  <c r="L9" i="9"/>
  <c r="K9" i="9"/>
  <c r="J9" i="9"/>
  <c r="J10" i="9" s="1"/>
  <c r="J12" i="9" s="1"/>
  <c r="I9" i="9"/>
  <c r="I10" i="9" s="1"/>
  <c r="I12" i="9" s="1"/>
  <c r="H9" i="9"/>
  <c r="G9" i="9"/>
  <c r="G10" i="9" s="1"/>
  <c r="G12" i="9" s="1"/>
  <c r="F9" i="9"/>
  <c r="F10" i="9" s="1"/>
  <c r="F12" i="9" s="1"/>
  <c r="E9" i="9"/>
  <c r="E10" i="9" s="1"/>
  <c r="E12" i="9" s="1"/>
  <c r="D9" i="9"/>
  <c r="AI6" i="2"/>
  <c r="N9" i="2"/>
  <c r="O9" i="2" s="1"/>
  <c r="M9" i="2"/>
  <c r="L9" i="2"/>
  <c r="K9" i="2"/>
  <c r="J9" i="2"/>
  <c r="I9" i="2"/>
  <c r="H9" i="2"/>
  <c r="H10" i="2" s="1"/>
  <c r="H12" i="2" s="1"/>
  <c r="G9" i="2"/>
  <c r="G10" i="2" s="1"/>
  <c r="G12" i="2" s="1"/>
  <c r="F9" i="2"/>
  <c r="F10" i="2" s="1"/>
  <c r="F12" i="2" s="1"/>
  <c r="E9" i="2"/>
  <c r="E10" i="2" s="1"/>
  <c r="E12" i="2" s="1"/>
  <c r="D9" i="2"/>
  <c r="E9" i="15"/>
  <c r="F9" i="15" s="1"/>
  <c r="O9" i="30"/>
  <c r="O10" i="30" s="1"/>
  <c r="O12" i="30" s="1"/>
  <c r="N9" i="30"/>
  <c r="M9" i="30"/>
  <c r="M10" i="30" s="1"/>
  <c r="M12" i="30" s="1"/>
  <c r="L9" i="30"/>
  <c r="L10" i="30" s="1"/>
  <c r="L12" i="30" s="1"/>
  <c r="K9" i="30"/>
  <c r="J9" i="30"/>
  <c r="J10" i="30" s="1"/>
  <c r="J12" i="30" s="1"/>
  <c r="I9" i="30"/>
  <c r="I10" i="30" s="1"/>
  <c r="I12" i="30" s="1"/>
  <c r="H9" i="30"/>
  <c r="H10" i="30" s="1"/>
  <c r="H12" i="30" s="1"/>
  <c r="G9" i="30"/>
  <c r="F9" i="30"/>
  <c r="N10" i="30"/>
  <c r="N12" i="30" s="1"/>
  <c r="E9" i="30"/>
  <c r="B10" i="30"/>
  <c r="B12" i="30" s="1"/>
  <c r="AK7" i="18"/>
  <c r="AK6" i="18"/>
  <c r="AH6" i="18"/>
  <c r="M9" i="18"/>
  <c r="M10" i="18" s="1"/>
  <c r="M12" i="18" s="1"/>
  <c r="L9" i="18"/>
  <c r="L10" i="18" s="1"/>
  <c r="L12" i="18" s="1"/>
  <c r="K9" i="18"/>
  <c r="K10" i="18" s="1"/>
  <c r="K12" i="18" s="1"/>
  <c r="J9" i="18"/>
  <c r="J10" i="18" s="1"/>
  <c r="J12" i="18" s="1"/>
  <c r="I9" i="18"/>
  <c r="H9" i="18"/>
  <c r="H10" i="18" s="1"/>
  <c r="H12" i="18" s="1"/>
  <c r="G9" i="18"/>
  <c r="G10" i="18" s="1"/>
  <c r="G12" i="18" s="1"/>
  <c r="F9" i="18"/>
  <c r="F10" i="18" s="1"/>
  <c r="F12" i="18" s="1"/>
  <c r="E9" i="18"/>
  <c r="E10" i="18" s="1"/>
  <c r="E12" i="18" s="1"/>
  <c r="D9" i="18"/>
  <c r="D10" i="18" s="1"/>
  <c r="D12" i="18" s="1"/>
  <c r="L18" i="18"/>
  <c r="F9" i="14"/>
  <c r="G9" i="14" s="1"/>
  <c r="E9" i="14"/>
  <c r="D9" i="14"/>
  <c r="N9" i="26"/>
  <c r="O9" i="26" s="1"/>
  <c r="M9" i="26"/>
  <c r="L9" i="26"/>
  <c r="L10" i="26" s="1"/>
  <c r="L12" i="26" s="1"/>
  <c r="K9" i="26"/>
  <c r="J9" i="26"/>
  <c r="J10" i="26" s="1"/>
  <c r="J12" i="26" s="1"/>
  <c r="I9" i="26"/>
  <c r="I10" i="26" s="1"/>
  <c r="I12" i="26" s="1"/>
  <c r="H9" i="26"/>
  <c r="G9" i="26"/>
  <c r="F9" i="26"/>
  <c r="F10" i="26" s="1"/>
  <c r="F12" i="26" s="1"/>
  <c r="E9" i="26"/>
  <c r="D9" i="26"/>
  <c r="C9" i="26"/>
  <c r="J9" i="16"/>
  <c r="K9" i="16" s="1"/>
  <c r="I9" i="16"/>
  <c r="H9" i="16"/>
  <c r="G9" i="16"/>
  <c r="G10" i="16" s="1"/>
  <c r="G12" i="16" s="1"/>
  <c r="G9" i="12"/>
  <c r="H9" i="12" s="1"/>
  <c r="F9" i="12"/>
  <c r="E9" i="12"/>
  <c r="E10" i="12" s="1"/>
  <c r="E12" i="12" s="1"/>
  <c r="G9" i="33"/>
  <c r="H9" i="33" s="1"/>
  <c r="I9" i="33" s="1"/>
  <c r="J9" i="33" s="1"/>
  <c r="K9" i="33" s="1"/>
  <c r="L9" i="33" s="1"/>
  <c r="M9" i="33" s="1"/>
  <c r="N9" i="33" s="1"/>
  <c r="O9" i="33" s="1"/>
  <c r="P9" i="33" s="1"/>
  <c r="Q9" i="33" s="1"/>
  <c r="R9" i="33" s="1"/>
  <c r="S9" i="33" s="1"/>
  <c r="T9" i="33" s="1"/>
  <c r="U9" i="33" s="1"/>
  <c r="V9" i="33" s="1"/>
  <c r="W9" i="33" s="1"/>
  <c r="X9" i="33" s="1"/>
  <c r="Y9" i="33" s="1"/>
  <c r="Z9" i="33" s="1"/>
  <c r="AA9" i="33" s="1"/>
  <c r="AB9" i="33" s="1"/>
  <c r="AC9" i="33" s="1"/>
  <c r="AD9" i="33" s="1"/>
  <c r="AE9" i="33" s="1"/>
  <c r="F9" i="33"/>
  <c r="E9" i="33"/>
  <c r="C12" i="33"/>
  <c r="B12" i="33"/>
  <c r="C10" i="33"/>
  <c r="B10" i="33"/>
  <c r="G9" i="11"/>
  <c r="G10" i="11" s="1"/>
  <c r="G12" i="11" s="1"/>
  <c r="F9" i="11"/>
  <c r="E9" i="11"/>
  <c r="J9" i="10"/>
  <c r="J10" i="10" s="1"/>
  <c r="J12" i="10" s="1"/>
  <c r="I9" i="10"/>
  <c r="H9" i="10"/>
  <c r="H10" i="10"/>
  <c r="H12" i="10" s="1"/>
  <c r="G9" i="10"/>
  <c r="D9" i="3"/>
  <c r="D10" i="3" s="1"/>
  <c r="D12" i="3" s="1"/>
  <c r="F9" i="1"/>
  <c r="G9" i="1" s="1"/>
  <c r="E9" i="1"/>
  <c r="D9" i="1"/>
  <c r="AE9" i="20"/>
  <c r="AD9" i="20"/>
  <c r="AC9" i="20"/>
  <c r="AB9" i="20"/>
  <c r="AA9" i="20"/>
  <c r="AA10" i="20" s="1"/>
  <c r="AA12" i="20" s="1"/>
  <c r="Z9" i="20"/>
  <c r="Z10" i="20" s="1"/>
  <c r="Z12" i="20" s="1"/>
  <c r="Y9" i="20"/>
  <c r="Y10" i="20" s="1"/>
  <c r="Y12" i="20" s="1"/>
  <c r="X9" i="20"/>
  <c r="X10" i="20" s="1"/>
  <c r="X12" i="20" s="1"/>
  <c r="W9" i="20"/>
  <c r="V9" i="20"/>
  <c r="U9" i="20"/>
  <c r="T9" i="20"/>
  <c r="T10" i="20" s="1"/>
  <c r="T12" i="20" s="1"/>
  <c r="S9" i="20"/>
  <c r="R9" i="20"/>
  <c r="R10" i="20" s="1"/>
  <c r="R12" i="20" s="1"/>
  <c r="Q9" i="20"/>
  <c r="Q10" i="20" s="1"/>
  <c r="Q12" i="20" s="1"/>
  <c r="P9" i="20"/>
  <c r="P10" i="20" s="1"/>
  <c r="P12" i="20" s="1"/>
  <c r="O9" i="20"/>
  <c r="N9" i="20"/>
  <c r="M9" i="20"/>
  <c r="L9" i="20"/>
  <c r="L10" i="20" s="1"/>
  <c r="L12" i="20" s="1"/>
  <c r="K9" i="20"/>
  <c r="K10" i="20" s="1"/>
  <c r="K12" i="20" s="1"/>
  <c r="J9" i="20"/>
  <c r="J10" i="20" s="1"/>
  <c r="J12" i="20" s="1"/>
  <c r="I9" i="20"/>
  <c r="I10" i="20" s="1"/>
  <c r="I12" i="20" s="1"/>
  <c r="H9" i="20"/>
  <c r="H10" i="20" s="1"/>
  <c r="H12" i="20" s="1"/>
  <c r="G9" i="20"/>
  <c r="F9" i="20"/>
  <c r="E9" i="20"/>
  <c r="E10" i="20" s="1"/>
  <c r="E12" i="20" s="1"/>
  <c r="AE9" i="28"/>
  <c r="AD9" i="28"/>
  <c r="AD10" i="28" s="1"/>
  <c r="AD12" i="28" s="1"/>
  <c r="AC9" i="28"/>
  <c r="AC10" i="28" s="1"/>
  <c r="AC12" i="28" s="1"/>
  <c r="AB9" i="28"/>
  <c r="AA9" i="28"/>
  <c r="Z9" i="28"/>
  <c r="Z10" i="28" s="1"/>
  <c r="Z12" i="28" s="1"/>
  <c r="Y9" i="28"/>
  <c r="Y10" i="28" s="1"/>
  <c r="Y12" i="28" s="1"/>
  <c r="X9" i="28"/>
  <c r="X10" i="28" s="1"/>
  <c r="X12" i="28" s="1"/>
  <c r="W9" i="28"/>
  <c r="V9" i="28"/>
  <c r="U9" i="28"/>
  <c r="T9" i="28"/>
  <c r="S9" i="28"/>
  <c r="R9" i="28"/>
  <c r="Q9" i="28"/>
  <c r="Q10" i="28" s="1"/>
  <c r="Q12" i="28" s="1"/>
  <c r="P9" i="28"/>
  <c r="P10" i="28" s="1"/>
  <c r="P12" i="28" s="1"/>
  <c r="O9" i="28"/>
  <c r="N9" i="28"/>
  <c r="N10" i="28" s="1"/>
  <c r="N12" i="28" s="1"/>
  <c r="M9" i="28"/>
  <c r="M10" i="28" s="1"/>
  <c r="M12" i="28" s="1"/>
  <c r="L9" i="28"/>
  <c r="K9" i="28"/>
  <c r="J9" i="28"/>
  <c r="J10" i="28" s="1"/>
  <c r="J12" i="28" s="1"/>
  <c r="I9" i="28"/>
  <c r="I10" i="28" s="1"/>
  <c r="I12" i="28" s="1"/>
  <c r="H9" i="28"/>
  <c r="H10" i="28" s="1"/>
  <c r="H12" i="28" s="1"/>
  <c r="G9" i="28"/>
  <c r="F9" i="28"/>
  <c r="AE9" i="27"/>
  <c r="AD9" i="27"/>
  <c r="AC9" i="27"/>
  <c r="AC10" i="27" s="1"/>
  <c r="AC12" i="27" s="1"/>
  <c r="AB9" i="27"/>
  <c r="AB10" i="27" s="1"/>
  <c r="AB12" i="27" s="1"/>
  <c r="AA9" i="27"/>
  <c r="AA10" i="27" s="1"/>
  <c r="AA12" i="27" s="1"/>
  <c r="Z9" i="27"/>
  <c r="Z10" i="27" s="1"/>
  <c r="Z12" i="27" s="1"/>
  <c r="Y9" i="27"/>
  <c r="X9" i="27"/>
  <c r="X10" i="27" s="1"/>
  <c r="X12" i="27" s="1"/>
  <c r="W9" i="27"/>
  <c r="V9" i="27"/>
  <c r="U9" i="27"/>
  <c r="U10" i="27" s="1"/>
  <c r="U12" i="27" s="1"/>
  <c r="T9" i="27"/>
  <c r="T10" i="27" s="1"/>
  <c r="T12" i="27" s="1"/>
  <c r="S9" i="27"/>
  <c r="S10" i="27" s="1"/>
  <c r="S12" i="27" s="1"/>
  <c r="R9" i="27"/>
  <c r="R10" i="27" s="1"/>
  <c r="R12" i="27" s="1"/>
  <c r="Q9" i="27"/>
  <c r="P9" i="27"/>
  <c r="P10" i="27" s="1"/>
  <c r="P12" i="27" s="1"/>
  <c r="O9" i="27"/>
  <c r="N9" i="27"/>
  <c r="M9" i="27"/>
  <c r="M10" i="27" s="1"/>
  <c r="M12" i="27" s="1"/>
  <c r="L9" i="27"/>
  <c r="L10" i="27" s="1"/>
  <c r="L12" i="27" s="1"/>
  <c r="K9" i="27"/>
  <c r="K10" i="27" s="1"/>
  <c r="K12" i="27" s="1"/>
  <c r="J9" i="27"/>
  <c r="J10" i="27" s="1"/>
  <c r="J12" i="27" s="1"/>
  <c r="I9" i="27"/>
  <c r="H9" i="27"/>
  <c r="H10" i="27" s="1"/>
  <c r="H12" i="27" s="1"/>
  <c r="G9" i="27"/>
  <c r="F9" i="27"/>
  <c r="E9" i="27"/>
  <c r="H9" i="24"/>
  <c r="H10" i="24" s="1"/>
  <c r="H12" i="24" s="1"/>
  <c r="G9" i="24"/>
  <c r="F9" i="24"/>
  <c r="E9" i="24"/>
  <c r="H9" i="19"/>
  <c r="I9" i="19" s="1"/>
  <c r="G9" i="19"/>
  <c r="F9" i="19"/>
  <c r="AJ12" i="17"/>
  <c r="AI12" i="17"/>
  <c r="AH12" i="17"/>
  <c r="AG12" i="17"/>
  <c r="AF12" i="17"/>
  <c r="AM10" i="17"/>
  <c r="AJ10" i="17"/>
  <c r="AI10" i="17"/>
  <c r="AH10" i="17"/>
  <c r="AG10" i="17"/>
  <c r="AF10" i="17"/>
  <c r="L9" i="17"/>
  <c r="M9" i="17" s="1"/>
  <c r="K9" i="17"/>
  <c r="J9" i="17"/>
  <c r="I9" i="17"/>
  <c r="H9" i="17"/>
  <c r="G9" i="17"/>
  <c r="G10" i="17" s="1"/>
  <c r="G12" i="17" s="1"/>
  <c r="F9" i="17"/>
  <c r="E9" i="17"/>
  <c r="E10" i="17" s="1"/>
  <c r="E12" i="17" s="1"/>
  <c r="AK8" i="17"/>
  <c r="AK6" i="17"/>
  <c r="AF8" i="33"/>
  <c r="AF6" i="33"/>
  <c r="C10" i="30"/>
  <c r="C12" i="30" s="1"/>
  <c r="K10" i="30"/>
  <c r="K12" i="30" s="1"/>
  <c r="AF6" i="30"/>
  <c r="B12" i="29"/>
  <c r="C10" i="29"/>
  <c r="C12" i="29" s="1"/>
  <c r="B10" i="29"/>
  <c r="F10" i="29"/>
  <c r="F12" i="29" s="1"/>
  <c r="E10" i="29"/>
  <c r="E12" i="29" s="1"/>
  <c r="D10" i="29"/>
  <c r="D12" i="29" s="1"/>
  <c r="AF8" i="29"/>
  <c r="AF6" i="29"/>
  <c r="C10" i="28"/>
  <c r="C12" i="28" s="1"/>
  <c r="B10" i="28"/>
  <c r="B12" i="28" s="1"/>
  <c r="AE10" i="28"/>
  <c r="AE12" i="28" s="1"/>
  <c r="AB10" i="28"/>
  <c r="AB12" i="28" s="1"/>
  <c r="AA10" i="28"/>
  <c r="AA12" i="28" s="1"/>
  <c r="W10" i="28"/>
  <c r="W12" i="28" s="1"/>
  <c r="V10" i="28"/>
  <c r="V12" i="28" s="1"/>
  <c r="U10" i="28"/>
  <c r="U12" i="28" s="1"/>
  <c r="T10" i="28"/>
  <c r="T12" i="28" s="1"/>
  <c r="S10" i="28"/>
  <c r="S12" i="28" s="1"/>
  <c r="R10" i="28"/>
  <c r="R12" i="28" s="1"/>
  <c r="O10" i="28"/>
  <c r="O12" i="28" s="1"/>
  <c r="L10" i="28"/>
  <c r="L12" i="28" s="1"/>
  <c r="K10" i="28"/>
  <c r="K12" i="28" s="1"/>
  <c r="G10" i="28"/>
  <c r="G12" i="28" s="1"/>
  <c r="F10" i="28"/>
  <c r="F12" i="28" s="1"/>
  <c r="E10" i="28"/>
  <c r="E12" i="28" s="1"/>
  <c r="D10" i="28"/>
  <c r="D12" i="28" s="1"/>
  <c r="AF8" i="28"/>
  <c r="AF6" i="28"/>
  <c r="C10" i="27"/>
  <c r="C12" i="27" s="1"/>
  <c r="B10" i="27"/>
  <c r="B12" i="27" s="1"/>
  <c r="AE10" i="27"/>
  <c r="AE12" i="27" s="1"/>
  <c r="AD10" i="27"/>
  <c r="AD12" i="27" s="1"/>
  <c r="Y10" i="27"/>
  <c r="Y12" i="27" s="1"/>
  <c r="W10" i="27"/>
  <c r="W12" i="27" s="1"/>
  <c r="V10" i="27"/>
  <c r="V12" i="27" s="1"/>
  <c r="Q10" i="27"/>
  <c r="Q12" i="27" s="1"/>
  <c r="O10" i="27"/>
  <c r="O12" i="27" s="1"/>
  <c r="N10" i="27"/>
  <c r="N12" i="27" s="1"/>
  <c r="I10" i="27"/>
  <c r="I12" i="27" s="1"/>
  <c r="G10" i="27"/>
  <c r="G12" i="27" s="1"/>
  <c r="F10" i="27"/>
  <c r="F12" i="27" s="1"/>
  <c r="E10" i="27"/>
  <c r="E12" i="27" s="1"/>
  <c r="D10" i="27"/>
  <c r="D12" i="27" s="1"/>
  <c r="AF8" i="27"/>
  <c r="AF6" i="27"/>
  <c r="C10" i="26"/>
  <c r="C12" i="26" s="1"/>
  <c r="B10" i="26"/>
  <c r="B12" i="26" s="1"/>
  <c r="M10" i="26"/>
  <c r="M12" i="26" s="1"/>
  <c r="K10" i="26"/>
  <c r="K12" i="26" s="1"/>
  <c r="H10" i="26"/>
  <c r="H12" i="26" s="1"/>
  <c r="G10" i="26"/>
  <c r="G12" i="26" s="1"/>
  <c r="E10" i="26"/>
  <c r="E12" i="26" s="1"/>
  <c r="D10" i="26"/>
  <c r="D12" i="26" s="1"/>
  <c r="AF8" i="26"/>
  <c r="AF6" i="26"/>
  <c r="C10" i="25"/>
  <c r="C12" i="25" s="1"/>
  <c r="B10" i="25"/>
  <c r="B12" i="25" s="1"/>
  <c r="AE9" i="25"/>
  <c r="AE10" i="25" s="1"/>
  <c r="AE12" i="25" s="1"/>
  <c r="AD9" i="25"/>
  <c r="AD10" i="25" s="1"/>
  <c r="AD12" i="25" s="1"/>
  <c r="AC9" i="25"/>
  <c r="AC10" i="25" s="1"/>
  <c r="AC12" i="25" s="1"/>
  <c r="AB9" i="25"/>
  <c r="AB10" i="25" s="1"/>
  <c r="AB12" i="25" s="1"/>
  <c r="AA9" i="25"/>
  <c r="AA10" i="25" s="1"/>
  <c r="AA12" i="25" s="1"/>
  <c r="Z9" i="25"/>
  <c r="Z10" i="25" s="1"/>
  <c r="Z12" i="25" s="1"/>
  <c r="Y9" i="25"/>
  <c r="Y10" i="25" s="1"/>
  <c r="Y12" i="25" s="1"/>
  <c r="X9" i="25"/>
  <c r="X10" i="25" s="1"/>
  <c r="X12" i="25" s="1"/>
  <c r="W9" i="25"/>
  <c r="W10" i="25" s="1"/>
  <c r="W12" i="25" s="1"/>
  <c r="V9" i="25"/>
  <c r="V10" i="25" s="1"/>
  <c r="V12" i="25" s="1"/>
  <c r="U9" i="25"/>
  <c r="U10" i="25" s="1"/>
  <c r="U12" i="25" s="1"/>
  <c r="T9" i="25"/>
  <c r="T10" i="25" s="1"/>
  <c r="T12" i="25" s="1"/>
  <c r="S9" i="25"/>
  <c r="S10" i="25" s="1"/>
  <c r="S12" i="25" s="1"/>
  <c r="R9" i="25"/>
  <c r="R10" i="25" s="1"/>
  <c r="R12" i="25" s="1"/>
  <c r="Q9" i="25"/>
  <c r="Q10" i="25" s="1"/>
  <c r="Q12" i="25" s="1"/>
  <c r="P9" i="25"/>
  <c r="P10" i="25" s="1"/>
  <c r="P12" i="25" s="1"/>
  <c r="O9" i="25"/>
  <c r="O10" i="25" s="1"/>
  <c r="O12" i="25" s="1"/>
  <c r="N9" i="25"/>
  <c r="N10" i="25" s="1"/>
  <c r="N12" i="25" s="1"/>
  <c r="M9" i="25"/>
  <c r="M10" i="25" s="1"/>
  <c r="M12" i="25" s="1"/>
  <c r="L9" i="25"/>
  <c r="L10" i="25" s="1"/>
  <c r="L12" i="25" s="1"/>
  <c r="K9" i="25"/>
  <c r="K10" i="25" s="1"/>
  <c r="K12" i="25" s="1"/>
  <c r="J9" i="25"/>
  <c r="J10" i="25" s="1"/>
  <c r="J12" i="25" s="1"/>
  <c r="I9" i="25"/>
  <c r="I10" i="25" s="1"/>
  <c r="I12" i="25" s="1"/>
  <c r="H9" i="25"/>
  <c r="H10" i="25" s="1"/>
  <c r="H12" i="25" s="1"/>
  <c r="G9" i="25"/>
  <c r="G10" i="25" s="1"/>
  <c r="G12" i="25" s="1"/>
  <c r="F9" i="25"/>
  <c r="F10" i="25" s="1"/>
  <c r="F12" i="25" s="1"/>
  <c r="E9" i="25"/>
  <c r="E10" i="25" s="1"/>
  <c r="E12" i="25" s="1"/>
  <c r="D9" i="25"/>
  <c r="D10" i="25" s="1"/>
  <c r="D12" i="25" s="1"/>
  <c r="AF8" i="25"/>
  <c r="AF6" i="25"/>
  <c r="C10" i="24"/>
  <c r="C12" i="24" s="1"/>
  <c r="B10" i="24"/>
  <c r="B12" i="24" s="1"/>
  <c r="G10" i="24"/>
  <c r="G12" i="24" s="1"/>
  <c r="F10" i="24"/>
  <c r="F12" i="24" s="1"/>
  <c r="E10" i="24"/>
  <c r="E12" i="24" s="1"/>
  <c r="D10" i="24"/>
  <c r="D12" i="24" s="1"/>
  <c r="AF8" i="24"/>
  <c r="AF6" i="24"/>
  <c r="C10" i="23"/>
  <c r="C12" i="23" s="1"/>
  <c r="B10" i="23"/>
  <c r="B12" i="23" s="1"/>
  <c r="N10" i="23"/>
  <c r="N12" i="23" s="1"/>
  <c r="M10" i="23"/>
  <c r="M12" i="23" s="1"/>
  <c r="L10" i="23"/>
  <c r="L12" i="23" s="1"/>
  <c r="K10" i="23"/>
  <c r="K12" i="23" s="1"/>
  <c r="D10" i="23"/>
  <c r="D12" i="23" s="1"/>
  <c r="AF8" i="23"/>
  <c r="AF6" i="23"/>
  <c r="C10" i="22"/>
  <c r="C12" i="22" s="1"/>
  <c r="B10" i="22"/>
  <c r="B12" i="22" s="1"/>
  <c r="N10" i="22"/>
  <c r="N12" i="22" s="1"/>
  <c r="M10" i="22"/>
  <c r="M12" i="22" s="1"/>
  <c r="L10" i="22"/>
  <c r="L12" i="22" s="1"/>
  <c r="K10" i="22"/>
  <c r="K12" i="22" s="1"/>
  <c r="G10" i="22"/>
  <c r="G12" i="22" s="1"/>
  <c r="F10" i="22"/>
  <c r="F12" i="22" s="1"/>
  <c r="E10" i="22"/>
  <c r="E12" i="22" s="1"/>
  <c r="D10" i="22"/>
  <c r="D12" i="22" s="1"/>
  <c r="AF8" i="22"/>
  <c r="C10" i="21"/>
  <c r="C12" i="21" s="1"/>
  <c r="B10" i="21"/>
  <c r="B12" i="21" s="1"/>
  <c r="F10" i="21"/>
  <c r="F12" i="21" s="1"/>
  <c r="AF8" i="21"/>
  <c r="AF6" i="21"/>
  <c r="C10" i="20"/>
  <c r="C12" i="20" s="1"/>
  <c r="B10" i="20"/>
  <c r="B12" i="20" s="1"/>
  <c r="AE10" i="20"/>
  <c r="AE12" i="20" s="1"/>
  <c r="AD10" i="20"/>
  <c r="AD12" i="20" s="1"/>
  <c r="AC10" i="20"/>
  <c r="AC12" i="20" s="1"/>
  <c r="AB10" i="20"/>
  <c r="AB12" i="20" s="1"/>
  <c r="W10" i="20"/>
  <c r="W12" i="20" s="1"/>
  <c r="V10" i="20"/>
  <c r="V12" i="20" s="1"/>
  <c r="U10" i="20"/>
  <c r="U12" i="20" s="1"/>
  <c r="S10" i="20"/>
  <c r="S12" i="20" s="1"/>
  <c r="O10" i="20"/>
  <c r="O12" i="20" s="1"/>
  <c r="N10" i="20"/>
  <c r="N12" i="20" s="1"/>
  <c r="M10" i="20"/>
  <c r="M12" i="20" s="1"/>
  <c r="G10" i="20"/>
  <c r="G12" i="20" s="1"/>
  <c r="F10" i="20"/>
  <c r="F12" i="20" s="1"/>
  <c r="D10" i="20"/>
  <c r="D12" i="20" s="1"/>
  <c r="AF8" i="20"/>
  <c r="AF6" i="20"/>
  <c r="C10" i="19"/>
  <c r="C12" i="19" s="1"/>
  <c r="B10" i="19"/>
  <c r="B12" i="19" s="1"/>
  <c r="G10" i="19"/>
  <c r="G12" i="19" s="1"/>
  <c r="F10" i="19"/>
  <c r="F12" i="19" s="1"/>
  <c r="E10" i="19"/>
  <c r="E12" i="19" s="1"/>
  <c r="D10" i="19"/>
  <c r="D12" i="19" s="1"/>
  <c r="AF8" i="19"/>
  <c r="AF6" i="19"/>
  <c r="C10" i="18"/>
  <c r="C12" i="18" s="1"/>
  <c r="B10" i="18"/>
  <c r="B12" i="18" s="1"/>
  <c r="I10" i="18"/>
  <c r="I12" i="18" s="1"/>
  <c r="AF8" i="18"/>
  <c r="AF6" i="18"/>
  <c r="C10" i="17"/>
  <c r="C12" i="17" s="1"/>
  <c r="B10" i="17"/>
  <c r="B12" i="17" s="1"/>
  <c r="L10" i="17"/>
  <c r="L12" i="17" s="1"/>
  <c r="K10" i="17"/>
  <c r="K12" i="17" s="1"/>
  <c r="J10" i="17"/>
  <c r="J12" i="17" s="1"/>
  <c r="I10" i="17"/>
  <c r="I12" i="17" s="1"/>
  <c r="H10" i="17"/>
  <c r="H12" i="17" s="1"/>
  <c r="F10" i="17"/>
  <c r="F12" i="17" s="1"/>
  <c r="D10" i="17"/>
  <c r="D12" i="17" s="1"/>
  <c r="C10" i="16"/>
  <c r="C12" i="16" s="1"/>
  <c r="B10" i="16"/>
  <c r="B12" i="16" s="1"/>
  <c r="J10" i="16"/>
  <c r="J12" i="16" s="1"/>
  <c r="I10" i="16"/>
  <c r="I12" i="16" s="1"/>
  <c r="H10" i="16"/>
  <c r="H12" i="16" s="1"/>
  <c r="F10" i="16"/>
  <c r="F12" i="16" s="1"/>
  <c r="E10" i="16"/>
  <c r="E12" i="16" s="1"/>
  <c r="D10" i="16"/>
  <c r="D12" i="16" s="1"/>
  <c r="AF8" i="16"/>
  <c r="AF6" i="16"/>
  <c r="C10" i="15"/>
  <c r="C12" i="15" s="1"/>
  <c r="B10" i="15"/>
  <c r="B12" i="15" s="1"/>
  <c r="D10" i="15"/>
  <c r="D12" i="15" s="1"/>
  <c r="AF8" i="15"/>
  <c r="AF6" i="15"/>
  <c r="C10" i="14"/>
  <c r="C12" i="14" s="1"/>
  <c r="B10" i="14"/>
  <c r="B12" i="14" s="1"/>
  <c r="F10" i="14"/>
  <c r="E10" i="14"/>
  <c r="E12" i="14" s="1"/>
  <c r="D10" i="14"/>
  <c r="D12" i="14" s="1"/>
  <c r="AF8" i="14"/>
  <c r="AF6" i="14"/>
  <c r="C10" i="13"/>
  <c r="C12" i="13" s="1"/>
  <c r="B10" i="13"/>
  <c r="B12" i="13" s="1"/>
  <c r="M10" i="13"/>
  <c r="M12" i="13" s="1"/>
  <c r="K10" i="13"/>
  <c r="K12" i="13" s="1"/>
  <c r="J10" i="13"/>
  <c r="J12" i="13" s="1"/>
  <c r="I10" i="13"/>
  <c r="I12" i="13" s="1"/>
  <c r="D10" i="13"/>
  <c r="D12" i="13" s="1"/>
  <c r="AF8" i="13"/>
  <c r="AF6" i="13"/>
  <c r="C10" i="12"/>
  <c r="C12" i="12" s="1"/>
  <c r="B10" i="12"/>
  <c r="B12" i="12" s="1"/>
  <c r="F10" i="12"/>
  <c r="F12" i="12" s="1"/>
  <c r="D10" i="12"/>
  <c r="D12" i="12" s="1"/>
  <c r="AF8" i="12"/>
  <c r="AF6" i="12"/>
  <c r="C10" i="11"/>
  <c r="C12" i="11" s="1"/>
  <c r="B10" i="11"/>
  <c r="B12" i="11" s="1"/>
  <c r="F10" i="11"/>
  <c r="E10" i="11"/>
  <c r="E12" i="11" s="1"/>
  <c r="D10" i="11"/>
  <c r="D12" i="11" s="1"/>
  <c r="AF8" i="11"/>
  <c r="AF6" i="11"/>
  <c r="C10" i="10"/>
  <c r="C12" i="10" s="1"/>
  <c r="B10" i="10"/>
  <c r="B12" i="10" s="1"/>
  <c r="I10" i="10"/>
  <c r="I12" i="10" s="1"/>
  <c r="G10" i="10"/>
  <c r="G12" i="10" s="1"/>
  <c r="F10" i="10"/>
  <c r="F12" i="10" s="1"/>
  <c r="E10" i="10"/>
  <c r="E12" i="10" s="1"/>
  <c r="D10" i="10"/>
  <c r="D12" i="10" s="1"/>
  <c r="AF8" i="10"/>
  <c r="AF6" i="10"/>
  <c r="C10" i="9"/>
  <c r="C12" i="9" s="1"/>
  <c r="B10" i="9"/>
  <c r="B12" i="9" s="1"/>
  <c r="O10" i="9"/>
  <c r="O12" i="9" s="1"/>
  <c r="N10" i="9"/>
  <c r="N12" i="9" s="1"/>
  <c r="M10" i="9"/>
  <c r="M12" i="9" s="1"/>
  <c r="L10" i="9"/>
  <c r="L12" i="9" s="1"/>
  <c r="K10" i="9"/>
  <c r="K12" i="9" s="1"/>
  <c r="H10" i="9"/>
  <c r="H12" i="9" s="1"/>
  <c r="D10" i="9"/>
  <c r="AF8" i="9"/>
  <c r="AF6" i="9"/>
  <c r="C10" i="8"/>
  <c r="C12" i="8" s="1"/>
  <c r="B10" i="8"/>
  <c r="B12" i="8" s="1"/>
  <c r="G10" i="8"/>
  <c r="G12" i="8" s="1"/>
  <c r="F10" i="8"/>
  <c r="F12" i="8" s="1"/>
  <c r="E10" i="8"/>
  <c r="E12" i="8" s="1"/>
  <c r="D10" i="8"/>
  <c r="D12" i="8" s="1"/>
  <c r="C10" i="7"/>
  <c r="C12" i="7" s="1"/>
  <c r="B10" i="7"/>
  <c r="B12" i="7" s="1"/>
  <c r="L10" i="7"/>
  <c r="L12" i="7" s="1"/>
  <c r="K10" i="7"/>
  <c r="K12" i="7" s="1"/>
  <c r="J10" i="7"/>
  <c r="J12" i="7" s="1"/>
  <c r="F10" i="7"/>
  <c r="E10" i="7"/>
  <c r="E12" i="7" s="1"/>
  <c r="D10" i="7"/>
  <c r="D12" i="7" s="1"/>
  <c r="AF8" i="7"/>
  <c r="AF6" i="7"/>
  <c r="C10" i="6"/>
  <c r="C12" i="6" s="1"/>
  <c r="B10" i="6"/>
  <c r="B12" i="6" s="1"/>
  <c r="N10" i="6"/>
  <c r="N12" i="6" s="1"/>
  <c r="M10" i="6"/>
  <c r="M12" i="6" s="1"/>
  <c r="L10" i="6"/>
  <c r="L12" i="6" s="1"/>
  <c r="I10" i="6"/>
  <c r="I12" i="6" s="1"/>
  <c r="H10" i="6"/>
  <c r="H12" i="6" s="1"/>
  <c r="G10" i="6"/>
  <c r="G12" i="6" s="1"/>
  <c r="F10" i="6"/>
  <c r="F12" i="6" s="1"/>
  <c r="D10" i="6"/>
  <c r="D12" i="6" s="1"/>
  <c r="AF8" i="6"/>
  <c r="AF6" i="6"/>
  <c r="C10" i="5"/>
  <c r="C12" i="5" s="1"/>
  <c r="B10" i="5"/>
  <c r="B12" i="5" s="1"/>
  <c r="O10" i="5"/>
  <c r="O12" i="5" s="1"/>
  <c r="M10" i="5"/>
  <c r="M12" i="5" s="1"/>
  <c r="K10" i="5"/>
  <c r="K12" i="5" s="1"/>
  <c r="I10" i="5"/>
  <c r="I12" i="5" s="1"/>
  <c r="F10" i="5"/>
  <c r="AF8" i="5"/>
  <c r="AF6" i="5"/>
  <c r="C10" i="4"/>
  <c r="C12" i="4" s="1"/>
  <c r="B10" i="4"/>
  <c r="B12" i="4" s="1"/>
  <c r="M10" i="4"/>
  <c r="M12" i="4" s="1"/>
  <c r="L10" i="4"/>
  <c r="L12" i="4" s="1"/>
  <c r="K10" i="4"/>
  <c r="K12" i="4" s="1"/>
  <c r="AF8" i="4"/>
  <c r="AF6" i="4"/>
  <c r="C10" i="3"/>
  <c r="C12" i="3" s="1"/>
  <c r="B10" i="3"/>
  <c r="B12" i="3" s="1"/>
  <c r="AF8" i="3"/>
  <c r="AF6" i="3"/>
  <c r="C10" i="2"/>
  <c r="C12" i="2" s="1"/>
  <c r="B10" i="2"/>
  <c r="B12" i="2" s="1"/>
  <c r="N10" i="2"/>
  <c r="N12" i="2" s="1"/>
  <c r="M10" i="2"/>
  <c r="M12" i="2" s="1"/>
  <c r="L10" i="2"/>
  <c r="L12" i="2" s="1"/>
  <c r="K10" i="2"/>
  <c r="K12" i="2" s="1"/>
  <c r="J10" i="2"/>
  <c r="J12" i="2" s="1"/>
  <c r="I10" i="2"/>
  <c r="I12" i="2" s="1"/>
  <c r="D10" i="2"/>
  <c r="AF8" i="2"/>
  <c r="AF6" i="2"/>
  <c r="AF8" i="1"/>
  <c r="AF6" i="1"/>
  <c r="C10" i="1"/>
  <c r="C12" i="1" s="1"/>
  <c r="B10" i="1"/>
  <c r="B12" i="1" s="1"/>
  <c r="E10" i="1"/>
  <c r="E12" i="1" s="1"/>
  <c r="D10" i="1"/>
  <c r="D12" i="1" s="1"/>
  <c r="I9" i="8" l="1"/>
  <c r="P9" i="22"/>
  <c r="O10" i="6"/>
  <c r="O12" i="6" s="1"/>
  <c r="P9" i="6"/>
  <c r="H9" i="21"/>
  <c r="G10" i="29"/>
  <c r="G12" i="29" s="1"/>
  <c r="H9" i="29"/>
  <c r="N9" i="7"/>
  <c r="M10" i="7"/>
  <c r="M12" i="7" s="1"/>
  <c r="O10" i="23"/>
  <c r="O12" i="23" s="1"/>
  <c r="P9" i="23"/>
  <c r="N10" i="4"/>
  <c r="N12" i="4" s="1"/>
  <c r="O10" i="4"/>
  <c r="O12" i="4" s="1"/>
  <c r="P9" i="4"/>
  <c r="O10" i="13"/>
  <c r="O12" i="13" s="1"/>
  <c r="P9" i="13"/>
  <c r="N10" i="13"/>
  <c r="N12" i="13" s="1"/>
  <c r="P10" i="5"/>
  <c r="P12" i="5" s="1"/>
  <c r="Q9" i="5"/>
  <c r="Q9" i="9"/>
  <c r="P10" i="9"/>
  <c r="P12" i="9" s="1"/>
  <c r="P9" i="2"/>
  <c r="Q9" i="2" s="1"/>
  <c r="O10" i="2"/>
  <c r="O12" i="2" s="1"/>
  <c r="P10" i="2"/>
  <c r="P12" i="2" s="1"/>
  <c r="F10" i="15"/>
  <c r="F12" i="15" s="1"/>
  <c r="G9" i="15"/>
  <c r="E10" i="15"/>
  <c r="E12" i="15" s="1"/>
  <c r="P9" i="30"/>
  <c r="AF8" i="30"/>
  <c r="D10" i="30"/>
  <c r="D12" i="30" s="1"/>
  <c r="E10" i="30"/>
  <c r="E12" i="30" s="1"/>
  <c r="F10" i="30"/>
  <c r="F12" i="30" s="1"/>
  <c r="G10" i="30"/>
  <c r="G12" i="30" s="1"/>
  <c r="N9" i="18"/>
  <c r="N10" i="18" s="1"/>
  <c r="N12" i="18" s="1"/>
  <c r="O9" i="18"/>
  <c r="G10" i="14"/>
  <c r="G12" i="14" s="1"/>
  <c r="H9" i="14"/>
  <c r="P9" i="26"/>
  <c r="O10" i="26"/>
  <c r="O12" i="26" s="1"/>
  <c r="N10" i="26"/>
  <c r="N12" i="26" s="1"/>
  <c r="L9" i="16"/>
  <c r="K10" i="16"/>
  <c r="K12" i="16" s="1"/>
  <c r="H10" i="12"/>
  <c r="H12" i="12" s="1"/>
  <c r="I9" i="12"/>
  <c r="G10" i="12"/>
  <c r="G12" i="12" s="1"/>
  <c r="E9" i="3"/>
  <c r="D10" i="33"/>
  <c r="D12" i="33" s="1"/>
  <c r="E10" i="33"/>
  <c r="E12" i="33" s="1"/>
  <c r="H9" i="11"/>
  <c r="K9" i="10"/>
  <c r="G10" i="1"/>
  <c r="G12" i="1" s="1"/>
  <c r="H9" i="1"/>
  <c r="F10" i="1"/>
  <c r="F12" i="1" s="1"/>
  <c r="I9" i="24"/>
  <c r="J9" i="19"/>
  <c r="I10" i="19"/>
  <c r="I12" i="19" s="1"/>
  <c r="H10" i="19"/>
  <c r="H12" i="19" s="1"/>
  <c r="N9" i="17"/>
  <c r="M10" i="17"/>
  <c r="M12" i="17" s="1"/>
  <c r="C14" i="28"/>
  <c r="C15" i="28"/>
  <c r="C14" i="27"/>
  <c r="C15" i="27"/>
  <c r="C15" i="25"/>
  <c r="C15" i="20"/>
  <c r="AF10" i="28"/>
  <c r="AF12" i="28"/>
  <c r="AF9" i="28"/>
  <c r="AF10" i="27"/>
  <c r="AF9" i="27"/>
  <c r="AF12" i="27"/>
  <c r="AF10" i="25"/>
  <c r="C14" i="25"/>
  <c r="AF9" i="25"/>
  <c r="AF12" i="25"/>
  <c r="AF10" i="20"/>
  <c r="C14" i="20"/>
  <c r="AF9" i="20"/>
  <c r="AF12" i="20"/>
  <c r="F12" i="14"/>
  <c r="F12" i="13"/>
  <c r="F12" i="11"/>
  <c r="D12" i="9"/>
  <c r="F12" i="7"/>
  <c r="F12" i="5"/>
  <c r="D12" i="2"/>
  <c r="I10" i="8" l="1"/>
  <c r="I12" i="8" s="1"/>
  <c r="J9" i="8"/>
  <c r="P10" i="22"/>
  <c r="Q9" i="22"/>
  <c r="Q9" i="6"/>
  <c r="P10" i="6"/>
  <c r="H10" i="21"/>
  <c r="I9" i="21"/>
  <c r="H10" i="29"/>
  <c r="I9" i="29"/>
  <c r="O9" i="7"/>
  <c r="N10" i="7"/>
  <c r="N12" i="7" s="1"/>
  <c r="P10" i="23"/>
  <c r="Q9" i="23"/>
  <c r="P10" i="4"/>
  <c r="Q9" i="4"/>
  <c r="P10" i="13"/>
  <c r="Q9" i="13"/>
  <c r="R9" i="5"/>
  <c r="Q10" i="5"/>
  <c r="R9" i="9"/>
  <c r="Q10" i="9"/>
  <c r="Q12" i="9" s="1"/>
  <c r="R9" i="2"/>
  <c r="Q10" i="2"/>
  <c r="Q12" i="2" s="1"/>
  <c r="H9" i="15"/>
  <c r="G10" i="15"/>
  <c r="G12" i="15" s="1"/>
  <c r="P10" i="30"/>
  <c r="P12" i="30" s="1"/>
  <c r="Q9" i="30"/>
  <c r="O10" i="18"/>
  <c r="P9" i="18"/>
  <c r="H10" i="14"/>
  <c r="I9" i="14"/>
  <c r="P10" i="26"/>
  <c r="Q9" i="26"/>
  <c r="M9" i="16"/>
  <c r="L10" i="16"/>
  <c r="L12" i="16" s="1"/>
  <c r="I10" i="12"/>
  <c r="J9" i="12"/>
  <c r="E10" i="3"/>
  <c r="E12" i="3" s="1"/>
  <c r="F9" i="3"/>
  <c r="F10" i="33"/>
  <c r="H10" i="11"/>
  <c r="I9" i="11"/>
  <c r="L9" i="10"/>
  <c r="K10" i="10"/>
  <c r="H10" i="1"/>
  <c r="H12" i="1" s="1"/>
  <c r="I9" i="1"/>
  <c r="J9" i="1" s="1"/>
  <c r="I10" i="24"/>
  <c r="J9" i="24"/>
  <c r="K9" i="19"/>
  <c r="J10" i="19"/>
  <c r="N10" i="17"/>
  <c r="N12" i="17" s="1"/>
  <c r="O9" i="17"/>
  <c r="I10" i="1"/>
  <c r="K9" i="8" l="1"/>
  <c r="J10" i="8"/>
  <c r="J12" i="8" s="1"/>
  <c r="Q10" i="22"/>
  <c r="Q12" i="22" s="1"/>
  <c r="R9" i="22"/>
  <c r="P12" i="22"/>
  <c r="P12" i="6"/>
  <c r="R9" i="6"/>
  <c r="Q10" i="6"/>
  <c r="Q12" i="6" s="1"/>
  <c r="J9" i="21"/>
  <c r="I10" i="21"/>
  <c r="I12" i="21" s="1"/>
  <c r="H12" i="21"/>
  <c r="I10" i="29"/>
  <c r="I12" i="29" s="1"/>
  <c r="J9" i="29"/>
  <c r="H12" i="29"/>
  <c r="P9" i="7"/>
  <c r="O10" i="7"/>
  <c r="O12" i="7" s="1"/>
  <c r="Q10" i="23"/>
  <c r="Q12" i="23" s="1"/>
  <c r="R9" i="23"/>
  <c r="P12" i="23"/>
  <c r="Q10" i="4"/>
  <c r="Q12" i="4" s="1"/>
  <c r="R9" i="4"/>
  <c r="P12" i="4"/>
  <c r="Q10" i="13"/>
  <c r="Q12" i="13" s="1"/>
  <c r="R9" i="13"/>
  <c r="P12" i="13"/>
  <c r="S9" i="5"/>
  <c r="R10" i="5"/>
  <c r="R12" i="5" s="1"/>
  <c r="Q12" i="5"/>
  <c r="R10" i="9"/>
  <c r="S9" i="9"/>
  <c r="R10" i="2"/>
  <c r="S9" i="2"/>
  <c r="I9" i="15"/>
  <c r="H10" i="15"/>
  <c r="H12" i="15" s="1"/>
  <c r="Q10" i="30"/>
  <c r="R9" i="30"/>
  <c r="O12" i="18"/>
  <c r="P10" i="18"/>
  <c r="P12" i="18" s="1"/>
  <c r="Q9" i="18"/>
  <c r="I10" i="14"/>
  <c r="I12" i="14" s="1"/>
  <c r="J9" i="14"/>
  <c r="H12" i="14"/>
  <c r="Q10" i="26"/>
  <c r="Q12" i="26" s="1"/>
  <c r="R9" i="26"/>
  <c r="P12" i="26"/>
  <c r="N9" i="16"/>
  <c r="M10" i="16"/>
  <c r="J10" i="12"/>
  <c r="J12" i="12" s="1"/>
  <c r="K9" i="12"/>
  <c r="I12" i="12"/>
  <c r="G9" i="3"/>
  <c r="F10" i="3"/>
  <c r="F12" i="3" s="1"/>
  <c r="F12" i="33"/>
  <c r="G10" i="33"/>
  <c r="G12" i="33" s="1"/>
  <c r="I10" i="11"/>
  <c r="I12" i="11" s="1"/>
  <c r="J9" i="11"/>
  <c r="H12" i="11"/>
  <c r="M9" i="10"/>
  <c r="L10" i="10"/>
  <c r="L12" i="10" s="1"/>
  <c r="K12" i="10"/>
  <c r="K9" i="1"/>
  <c r="J10" i="1"/>
  <c r="J12" i="1" s="1"/>
  <c r="I12" i="24"/>
  <c r="J10" i="24"/>
  <c r="J12" i="24" s="1"/>
  <c r="K9" i="24"/>
  <c r="J12" i="19"/>
  <c r="K10" i="19"/>
  <c r="K12" i="19" s="1"/>
  <c r="L9" i="19"/>
  <c r="O10" i="17"/>
  <c r="O12" i="17" s="1"/>
  <c r="P9" i="17"/>
  <c r="I12" i="1"/>
  <c r="K10" i="8" l="1"/>
  <c r="K12" i="8" s="1"/>
  <c r="L9" i="8"/>
  <c r="S9" i="22"/>
  <c r="R10" i="22"/>
  <c r="S9" i="6"/>
  <c r="R10" i="6"/>
  <c r="R12" i="6" s="1"/>
  <c r="K9" i="21"/>
  <c r="J10" i="21"/>
  <c r="J12" i="21" s="1"/>
  <c r="J10" i="29"/>
  <c r="J12" i="29" s="1"/>
  <c r="K9" i="29"/>
  <c r="Q9" i="7"/>
  <c r="P10" i="7"/>
  <c r="P12" i="7" s="1"/>
  <c r="R10" i="23"/>
  <c r="S9" i="23"/>
  <c r="R10" i="4"/>
  <c r="S9" i="4"/>
  <c r="R10" i="13"/>
  <c r="S9" i="13"/>
  <c r="T9" i="5"/>
  <c r="S10" i="5"/>
  <c r="S12" i="5" s="1"/>
  <c r="R12" i="9"/>
  <c r="T9" i="9"/>
  <c r="S10" i="9"/>
  <c r="S12" i="9" s="1"/>
  <c r="S10" i="2"/>
  <c r="S12" i="2" s="1"/>
  <c r="T9" i="2"/>
  <c r="R12" i="2"/>
  <c r="J9" i="15"/>
  <c r="I10" i="15"/>
  <c r="I12" i="15" s="1"/>
  <c r="Q12" i="30"/>
  <c r="S9" i="30"/>
  <c r="R10" i="30"/>
  <c r="R12" i="30" s="1"/>
  <c r="Q10" i="18"/>
  <c r="Q12" i="18" s="1"/>
  <c r="R9" i="18"/>
  <c r="J10" i="14"/>
  <c r="K9" i="14"/>
  <c r="R10" i="26"/>
  <c r="S9" i="26"/>
  <c r="M12" i="16"/>
  <c r="O9" i="16"/>
  <c r="N10" i="16"/>
  <c r="N12" i="16" s="1"/>
  <c r="K10" i="12"/>
  <c r="K12" i="12" s="1"/>
  <c r="L9" i="12"/>
  <c r="H9" i="3"/>
  <c r="G10" i="3"/>
  <c r="G12" i="3" s="1"/>
  <c r="H10" i="33"/>
  <c r="K9" i="11"/>
  <c r="J10" i="11"/>
  <c r="N9" i="10"/>
  <c r="M10" i="10"/>
  <c r="L9" i="1"/>
  <c r="K10" i="1"/>
  <c r="K12" i="1" s="1"/>
  <c r="K10" i="24"/>
  <c r="K12" i="24" s="1"/>
  <c r="L9" i="24"/>
  <c r="M9" i="19"/>
  <c r="L10" i="19"/>
  <c r="L12" i="19" s="1"/>
  <c r="P10" i="17"/>
  <c r="P12" i="17" s="1"/>
  <c r="Q9" i="17"/>
  <c r="M9" i="8" l="1"/>
  <c r="L10" i="8"/>
  <c r="L12" i="8" s="1"/>
  <c r="R12" i="22"/>
  <c r="T9" i="22"/>
  <c r="S10" i="22"/>
  <c r="S12" i="22" s="1"/>
  <c r="T9" i="6"/>
  <c r="S10" i="6"/>
  <c r="L9" i="21"/>
  <c r="K10" i="21"/>
  <c r="K12" i="21" s="1"/>
  <c r="L9" i="29"/>
  <c r="K10" i="29"/>
  <c r="Q10" i="7"/>
  <c r="Q12" i="7" s="1"/>
  <c r="R9" i="7"/>
  <c r="S10" i="23"/>
  <c r="S12" i="23" s="1"/>
  <c r="T9" i="23"/>
  <c r="R12" i="23"/>
  <c r="T9" i="4"/>
  <c r="S10" i="4"/>
  <c r="S12" i="4" s="1"/>
  <c r="R12" i="4"/>
  <c r="R12" i="13"/>
  <c r="S10" i="13"/>
  <c r="S12" i="13" s="1"/>
  <c r="T9" i="13"/>
  <c r="U9" i="5"/>
  <c r="T10" i="5"/>
  <c r="T12" i="5" s="1"/>
  <c r="U9" i="9"/>
  <c r="T10" i="9"/>
  <c r="U9" i="2"/>
  <c r="T10" i="2"/>
  <c r="J10" i="15"/>
  <c r="J12" i="15" s="1"/>
  <c r="K9" i="15"/>
  <c r="T9" i="30"/>
  <c r="S10" i="30"/>
  <c r="R10" i="18"/>
  <c r="R12" i="18" s="1"/>
  <c r="S9" i="18"/>
  <c r="J12" i="14"/>
  <c r="K10" i="14"/>
  <c r="K12" i="14" s="1"/>
  <c r="L9" i="14"/>
  <c r="S10" i="26"/>
  <c r="S12" i="26" s="1"/>
  <c r="T9" i="26"/>
  <c r="R12" i="26"/>
  <c r="P9" i="16"/>
  <c r="O10" i="16"/>
  <c r="O12" i="16" s="1"/>
  <c r="M9" i="12"/>
  <c r="L10" i="12"/>
  <c r="L12" i="12" s="1"/>
  <c r="H10" i="3"/>
  <c r="H12" i="3" s="1"/>
  <c r="I9" i="3"/>
  <c r="I10" i="33"/>
  <c r="I12" i="33" s="1"/>
  <c r="H12" i="33"/>
  <c r="J12" i="11"/>
  <c r="L9" i="11"/>
  <c r="K10" i="11"/>
  <c r="K12" i="11" s="1"/>
  <c r="O9" i="10"/>
  <c r="N10" i="10"/>
  <c r="N12" i="10" s="1"/>
  <c r="M12" i="10"/>
  <c r="M9" i="1"/>
  <c r="L10" i="1"/>
  <c r="M9" i="24"/>
  <c r="L10" i="24"/>
  <c r="N9" i="19"/>
  <c r="M10" i="19"/>
  <c r="Q10" i="17"/>
  <c r="Q12" i="17" s="1"/>
  <c r="R9" i="17"/>
  <c r="M10" i="8" l="1"/>
  <c r="M12" i="8" s="1"/>
  <c r="N9" i="8"/>
  <c r="U9" i="22"/>
  <c r="T10" i="22"/>
  <c r="T12" i="22" s="1"/>
  <c r="S12" i="6"/>
  <c r="U9" i="6"/>
  <c r="T10" i="6"/>
  <c r="T12" i="6" s="1"/>
  <c r="L10" i="21"/>
  <c r="L12" i="21" s="1"/>
  <c r="M9" i="21"/>
  <c r="K12" i="29"/>
  <c r="L10" i="29"/>
  <c r="L12" i="29" s="1"/>
  <c r="M9" i="29"/>
  <c r="R10" i="7"/>
  <c r="R12" i="7" s="1"/>
  <c r="S9" i="7"/>
  <c r="U9" i="23"/>
  <c r="T10" i="23"/>
  <c r="U9" i="4"/>
  <c r="T10" i="4"/>
  <c r="T10" i="13"/>
  <c r="T12" i="13" s="1"/>
  <c r="U9" i="13"/>
  <c r="V9" i="5"/>
  <c r="U10" i="5"/>
  <c r="U12" i="5" s="1"/>
  <c r="T12" i="9"/>
  <c r="V9" i="9"/>
  <c r="U10" i="9"/>
  <c r="U12" i="9" s="1"/>
  <c r="T12" i="2"/>
  <c r="V9" i="2"/>
  <c r="U10" i="2"/>
  <c r="U12" i="2" s="1"/>
  <c r="L9" i="15"/>
  <c r="K10" i="15"/>
  <c r="K12" i="15" s="1"/>
  <c r="S12" i="30"/>
  <c r="U9" i="30"/>
  <c r="T10" i="30"/>
  <c r="T12" i="30" s="1"/>
  <c r="S10" i="18"/>
  <c r="T9" i="18"/>
  <c r="M9" i="14"/>
  <c r="L10" i="14"/>
  <c r="L12" i="14" s="1"/>
  <c r="T10" i="26"/>
  <c r="T12" i="26" s="1"/>
  <c r="U9" i="26"/>
  <c r="Q9" i="16"/>
  <c r="P10" i="16"/>
  <c r="P12" i="16" s="1"/>
  <c r="N9" i="12"/>
  <c r="M10" i="12"/>
  <c r="I10" i="3"/>
  <c r="I12" i="3" s="1"/>
  <c r="J9" i="3"/>
  <c r="J10" i="33"/>
  <c r="L10" i="11"/>
  <c r="L12" i="11" s="1"/>
  <c r="M9" i="11"/>
  <c r="O10" i="10"/>
  <c r="P9" i="10"/>
  <c r="L12" i="1"/>
  <c r="M10" i="1"/>
  <c r="M12" i="1" s="1"/>
  <c r="N9" i="1"/>
  <c r="L12" i="24"/>
  <c r="N9" i="24"/>
  <c r="M10" i="24"/>
  <c r="M12" i="24" s="1"/>
  <c r="M12" i="19"/>
  <c r="O9" i="19"/>
  <c r="N10" i="19"/>
  <c r="N12" i="19" s="1"/>
  <c r="R10" i="17"/>
  <c r="R12" i="17" s="1"/>
  <c r="S9" i="17"/>
  <c r="O9" i="8" l="1"/>
  <c r="N10" i="8"/>
  <c r="N12" i="8" s="1"/>
  <c r="V9" i="22"/>
  <c r="U10" i="22"/>
  <c r="U10" i="6"/>
  <c r="U12" i="6" s="1"/>
  <c r="V9" i="6"/>
  <c r="N9" i="21"/>
  <c r="M10" i="21"/>
  <c r="M12" i="21" s="1"/>
  <c r="M10" i="29"/>
  <c r="M12" i="29" s="1"/>
  <c r="N9" i="29"/>
  <c r="T9" i="7"/>
  <c r="S10" i="7"/>
  <c r="S12" i="7" s="1"/>
  <c r="T12" i="23"/>
  <c r="V9" i="23"/>
  <c r="U10" i="23"/>
  <c r="U12" i="23" s="1"/>
  <c r="T12" i="4"/>
  <c r="U10" i="4"/>
  <c r="U12" i="4" s="1"/>
  <c r="V9" i="4"/>
  <c r="V9" i="13"/>
  <c r="U10" i="13"/>
  <c r="U12" i="13" s="1"/>
  <c r="W9" i="5"/>
  <c r="V10" i="5"/>
  <c r="V10" i="9"/>
  <c r="V12" i="9" s="1"/>
  <c r="W9" i="9"/>
  <c r="V10" i="2"/>
  <c r="V12" i="2" s="1"/>
  <c r="W9" i="2"/>
  <c r="M9" i="15"/>
  <c r="L10" i="15"/>
  <c r="L12" i="15" s="1"/>
  <c r="V9" i="30"/>
  <c r="U10" i="30"/>
  <c r="U9" i="18"/>
  <c r="T10" i="18"/>
  <c r="T12" i="18" s="1"/>
  <c r="S12" i="18"/>
  <c r="N9" i="14"/>
  <c r="M10" i="14"/>
  <c r="M12" i="14" s="1"/>
  <c r="U10" i="26"/>
  <c r="V9" i="26"/>
  <c r="R9" i="16"/>
  <c r="Q10" i="16"/>
  <c r="M12" i="12"/>
  <c r="O9" i="12"/>
  <c r="N10" i="12"/>
  <c r="N12" i="12" s="1"/>
  <c r="J10" i="3"/>
  <c r="J12" i="3" s="1"/>
  <c r="K9" i="3"/>
  <c r="J12" i="33"/>
  <c r="K10" i="33"/>
  <c r="K12" i="33" s="1"/>
  <c r="N9" i="11"/>
  <c r="M10" i="11"/>
  <c r="O12" i="10"/>
  <c r="Q9" i="10"/>
  <c r="P10" i="10"/>
  <c r="P12" i="10" s="1"/>
  <c r="O9" i="1"/>
  <c r="N10" i="1"/>
  <c r="N12" i="1" s="1"/>
  <c r="O9" i="24"/>
  <c r="N10" i="24"/>
  <c r="O10" i="19"/>
  <c r="O12" i="19" s="1"/>
  <c r="P9" i="19"/>
  <c r="T9" i="17"/>
  <c r="S10" i="17"/>
  <c r="S12" i="17" s="1"/>
  <c r="O10" i="8" l="1"/>
  <c r="O12" i="8" s="1"/>
  <c r="P9" i="8"/>
  <c r="U12" i="22"/>
  <c r="W9" i="22"/>
  <c r="V10" i="22"/>
  <c r="V12" i="22" s="1"/>
  <c r="W9" i="6"/>
  <c r="V10" i="6"/>
  <c r="N10" i="21"/>
  <c r="N12" i="21" s="1"/>
  <c r="O9" i="21"/>
  <c r="O9" i="29"/>
  <c r="N10" i="29"/>
  <c r="U9" i="7"/>
  <c r="T10" i="7"/>
  <c r="T12" i="7" s="1"/>
  <c r="W9" i="23"/>
  <c r="V10" i="23"/>
  <c r="V12" i="23" s="1"/>
  <c r="W9" i="4"/>
  <c r="V10" i="4"/>
  <c r="W9" i="13"/>
  <c r="V10" i="13"/>
  <c r="V12" i="13" s="1"/>
  <c r="V12" i="5"/>
  <c r="W10" i="5"/>
  <c r="W12" i="5" s="1"/>
  <c r="X9" i="5"/>
  <c r="W10" i="9"/>
  <c r="X9" i="9"/>
  <c r="W10" i="2"/>
  <c r="X9" i="2"/>
  <c r="M10" i="15"/>
  <c r="M12" i="15" s="1"/>
  <c r="N9" i="15"/>
  <c r="U12" i="30"/>
  <c r="V10" i="30"/>
  <c r="V12" i="30" s="1"/>
  <c r="W9" i="30"/>
  <c r="V9" i="18"/>
  <c r="U10" i="18"/>
  <c r="U12" i="18" s="1"/>
  <c r="O9" i="14"/>
  <c r="N10" i="14"/>
  <c r="W9" i="26"/>
  <c r="V10" i="26"/>
  <c r="V12" i="26" s="1"/>
  <c r="U12" i="26"/>
  <c r="Q12" i="16"/>
  <c r="S9" i="16"/>
  <c r="R10" i="16"/>
  <c r="R12" i="16" s="1"/>
  <c r="O10" i="12"/>
  <c r="O12" i="12" s="1"/>
  <c r="P9" i="12"/>
  <c r="L9" i="3"/>
  <c r="K10" i="3"/>
  <c r="K12" i="3" s="1"/>
  <c r="L10" i="33"/>
  <c r="L12" i="33" s="1"/>
  <c r="M12" i="11"/>
  <c r="N10" i="11"/>
  <c r="N12" i="11" s="1"/>
  <c r="O9" i="11"/>
  <c r="R9" i="10"/>
  <c r="Q10" i="10"/>
  <c r="Q12" i="10" s="1"/>
  <c r="P9" i="1"/>
  <c r="O10" i="1"/>
  <c r="N12" i="24"/>
  <c r="O10" i="24"/>
  <c r="O12" i="24" s="1"/>
  <c r="P9" i="24"/>
  <c r="P10" i="19"/>
  <c r="Q9" i="19"/>
  <c r="T10" i="17"/>
  <c r="T12" i="17" s="1"/>
  <c r="U9" i="17"/>
  <c r="Q9" i="8" l="1"/>
  <c r="P10" i="8"/>
  <c r="P12" i="8" s="1"/>
  <c r="W10" i="22"/>
  <c r="W12" i="22" s="1"/>
  <c r="X9" i="22"/>
  <c r="V12" i="6"/>
  <c r="W10" i="6"/>
  <c r="W12" i="6" s="1"/>
  <c r="X9" i="6"/>
  <c r="O10" i="21"/>
  <c r="O12" i="21" s="1"/>
  <c r="P9" i="21"/>
  <c r="N12" i="29"/>
  <c r="P9" i="29"/>
  <c r="O10" i="29"/>
  <c r="O12" i="29" s="1"/>
  <c r="V9" i="7"/>
  <c r="U10" i="7"/>
  <c r="U12" i="7" s="1"/>
  <c r="W10" i="23"/>
  <c r="X9" i="23"/>
  <c r="V12" i="4"/>
  <c r="X9" i="4"/>
  <c r="W10" i="4"/>
  <c r="W12" i="4" s="1"/>
  <c r="W10" i="13"/>
  <c r="W12" i="13" s="1"/>
  <c r="X9" i="13"/>
  <c r="X10" i="5"/>
  <c r="X12" i="5" s="1"/>
  <c r="Y9" i="5"/>
  <c r="Y9" i="9"/>
  <c r="X10" i="9"/>
  <c r="X12" i="9" s="1"/>
  <c r="W12" i="9"/>
  <c r="Y9" i="2"/>
  <c r="X10" i="2"/>
  <c r="X12" i="2" s="1"/>
  <c r="W12" i="2"/>
  <c r="O9" i="15"/>
  <c r="N10" i="15"/>
  <c r="N12" i="15" s="1"/>
  <c r="X9" i="30"/>
  <c r="W10" i="30"/>
  <c r="V10" i="18"/>
  <c r="V12" i="18" s="1"/>
  <c r="W9" i="18"/>
  <c r="N12" i="14"/>
  <c r="O10" i="14"/>
  <c r="O12" i="14" s="1"/>
  <c r="P9" i="14"/>
  <c r="W10" i="26"/>
  <c r="X9" i="26"/>
  <c r="T9" i="16"/>
  <c r="S10" i="16"/>
  <c r="S12" i="16" s="1"/>
  <c r="P10" i="12"/>
  <c r="P12" i="12" s="1"/>
  <c r="Q9" i="12"/>
  <c r="L10" i="3"/>
  <c r="L12" i="3" s="1"/>
  <c r="M9" i="3"/>
  <c r="M10" i="33"/>
  <c r="M12" i="33" s="1"/>
  <c r="O10" i="11"/>
  <c r="O12" i="11" s="1"/>
  <c r="P9" i="11"/>
  <c r="R10" i="10"/>
  <c r="S9" i="10"/>
  <c r="O12" i="1"/>
  <c r="P10" i="1"/>
  <c r="P12" i="1" s="1"/>
  <c r="Q9" i="1"/>
  <c r="P10" i="24"/>
  <c r="P12" i="24" s="1"/>
  <c r="Q9" i="24"/>
  <c r="R9" i="19"/>
  <c r="Q10" i="19"/>
  <c r="Q12" i="19" s="1"/>
  <c r="P12" i="19"/>
  <c r="V9" i="17"/>
  <c r="U10" i="17"/>
  <c r="U12" i="17" s="1"/>
  <c r="R9" i="8" l="1"/>
  <c r="Q10" i="8"/>
  <c r="Q12" i="8" s="1"/>
  <c r="X10" i="22"/>
  <c r="X12" i="22" s="1"/>
  <c r="Y9" i="22"/>
  <c r="Y9" i="6"/>
  <c r="X10" i="6"/>
  <c r="X12" i="6" s="1"/>
  <c r="Q9" i="21"/>
  <c r="P10" i="21"/>
  <c r="P12" i="21" s="1"/>
  <c r="P10" i="29"/>
  <c r="P12" i="29" s="1"/>
  <c r="Q9" i="29"/>
  <c r="W9" i="7"/>
  <c r="V10" i="7"/>
  <c r="V12" i="7" s="1"/>
  <c r="X10" i="23"/>
  <c r="X12" i="23" s="1"/>
  <c r="Y9" i="23"/>
  <c r="W12" i="23"/>
  <c r="X10" i="4"/>
  <c r="X12" i="4" s="1"/>
  <c r="Y9" i="4"/>
  <c r="X10" i="13"/>
  <c r="X12" i="13" s="1"/>
  <c r="Y9" i="13"/>
  <c r="Z9" i="5"/>
  <c r="Y10" i="5"/>
  <c r="Y12" i="5" s="1"/>
  <c r="Z9" i="9"/>
  <c r="Y10" i="9"/>
  <c r="Y12" i="9" s="1"/>
  <c r="Z9" i="2"/>
  <c r="Y10" i="2"/>
  <c r="Y12" i="2" s="1"/>
  <c r="P9" i="15"/>
  <c r="O10" i="15"/>
  <c r="O12" i="15" s="1"/>
  <c r="W12" i="30"/>
  <c r="Y9" i="30"/>
  <c r="X10" i="30"/>
  <c r="X12" i="30" s="1"/>
  <c r="W10" i="18"/>
  <c r="W12" i="18" s="1"/>
  <c r="X9" i="18"/>
  <c r="P10" i="14"/>
  <c r="P12" i="14" s="1"/>
  <c r="Q9" i="14"/>
  <c r="W12" i="26"/>
  <c r="X10" i="26"/>
  <c r="X12" i="26" s="1"/>
  <c r="Y9" i="26"/>
  <c r="U9" i="16"/>
  <c r="T10" i="16"/>
  <c r="T12" i="16" s="1"/>
  <c r="Q10" i="12"/>
  <c r="Q12" i="12" s="1"/>
  <c r="R9" i="12"/>
  <c r="N9" i="3"/>
  <c r="M10" i="3"/>
  <c r="M12" i="3" s="1"/>
  <c r="N10" i="33"/>
  <c r="N12" i="33" s="1"/>
  <c r="P10" i="11"/>
  <c r="P12" i="11" s="1"/>
  <c r="Q9" i="11"/>
  <c r="T9" i="10"/>
  <c r="S10" i="10"/>
  <c r="S12" i="10" s="1"/>
  <c r="R12" i="10"/>
  <c r="R9" i="1"/>
  <c r="Q10" i="1"/>
  <c r="Q12" i="1" s="1"/>
  <c r="Q10" i="24"/>
  <c r="Q12" i="24" s="1"/>
  <c r="R9" i="24"/>
  <c r="R10" i="19"/>
  <c r="R12" i="19" s="1"/>
  <c r="S9" i="19"/>
  <c r="W9" i="17"/>
  <c r="V10" i="17"/>
  <c r="V12" i="17" s="1"/>
  <c r="R10" i="8" l="1"/>
  <c r="R12" i="8" s="1"/>
  <c r="S9" i="8"/>
  <c r="Y10" i="22"/>
  <c r="Y12" i="22" s="1"/>
  <c r="Z9" i="22"/>
  <c r="Y10" i="6"/>
  <c r="Y12" i="6" s="1"/>
  <c r="Z9" i="6"/>
  <c r="Q10" i="21"/>
  <c r="Q12" i="21" s="1"/>
  <c r="R9" i="21"/>
  <c r="Q10" i="29"/>
  <c r="Q12" i="29" s="1"/>
  <c r="R9" i="29"/>
  <c r="W10" i="7"/>
  <c r="W12" i="7" s="1"/>
  <c r="X9" i="7"/>
  <c r="Y10" i="23"/>
  <c r="Y12" i="23" s="1"/>
  <c r="Z9" i="23"/>
  <c r="Y10" i="4"/>
  <c r="Y12" i="4" s="1"/>
  <c r="Z9" i="4"/>
  <c r="Y10" i="13"/>
  <c r="Y12" i="13" s="1"/>
  <c r="Z9" i="13"/>
  <c r="AA9" i="5"/>
  <c r="Z10" i="5"/>
  <c r="Z12" i="5" s="1"/>
  <c r="Z10" i="9"/>
  <c r="Z12" i="9" s="1"/>
  <c r="AA9" i="9"/>
  <c r="Z10" i="2"/>
  <c r="Z12" i="2" s="1"/>
  <c r="AA9" i="2"/>
  <c r="Q9" i="15"/>
  <c r="P10" i="15"/>
  <c r="P12" i="15" s="1"/>
  <c r="Z9" i="30"/>
  <c r="Y10" i="30"/>
  <c r="Y12" i="30" s="1"/>
  <c r="X10" i="18"/>
  <c r="X12" i="18" s="1"/>
  <c r="Y9" i="18"/>
  <c r="R9" i="14"/>
  <c r="Q10" i="14"/>
  <c r="Q12" i="14" s="1"/>
  <c r="Y10" i="26"/>
  <c r="Y12" i="26" s="1"/>
  <c r="Z9" i="26"/>
  <c r="V9" i="16"/>
  <c r="U10" i="16"/>
  <c r="U12" i="16" s="1"/>
  <c r="R10" i="12"/>
  <c r="R12" i="12" s="1"/>
  <c r="S9" i="12"/>
  <c r="O9" i="3"/>
  <c r="N10" i="3"/>
  <c r="N12" i="3" s="1"/>
  <c r="O10" i="33"/>
  <c r="O12" i="33" s="1"/>
  <c r="Q10" i="11"/>
  <c r="Q12" i="11" s="1"/>
  <c r="R9" i="11"/>
  <c r="U9" i="10"/>
  <c r="T10" i="10"/>
  <c r="T12" i="10" s="1"/>
  <c r="S9" i="1"/>
  <c r="R10" i="1"/>
  <c r="R12" i="1" s="1"/>
  <c r="R10" i="24"/>
  <c r="R12" i="24" s="1"/>
  <c r="S9" i="24"/>
  <c r="S10" i="19"/>
  <c r="S12" i="19" s="1"/>
  <c r="T9" i="19"/>
  <c r="X9" i="17"/>
  <c r="W10" i="17"/>
  <c r="W12" i="17" s="1"/>
  <c r="S10" i="8" l="1"/>
  <c r="S12" i="8" s="1"/>
  <c r="T9" i="8"/>
  <c r="AA9" i="22"/>
  <c r="Z10" i="22"/>
  <c r="Z12" i="22" s="1"/>
  <c r="AA9" i="6"/>
  <c r="Z10" i="6"/>
  <c r="Z12" i="6" s="1"/>
  <c r="S9" i="21"/>
  <c r="R10" i="21"/>
  <c r="R12" i="21" s="1"/>
  <c r="S9" i="29"/>
  <c r="R10" i="29"/>
  <c r="R12" i="29" s="1"/>
  <c r="Y9" i="7"/>
  <c r="X10" i="7"/>
  <c r="X12" i="7" s="1"/>
  <c r="Z10" i="23"/>
  <c r="Z12" i="23" s="1"/>
  <c r="AA9" i="23"/>
  <c r="AA9" i="4"/>
  <c r="Z10" i="4"/>
  <c r="Z12" i="4" s="1"/>
  <c r="Z10" i="13"/>
  <c r="Z12" i="13" s="1"/>
  <c r="AA9" i="13"/>
  <c r="AB9" i="5"/>
  <c r="AA10" i="5"/>
  <c r="AA12" i="5" s="1"/>
  <c r="AB9" i="9"/>
  <c r="AA10" i="9"/>
  <c r="AA12" i="9" s="1"/>
  <c r="AA10" i="2"/>
  <c r="AA12" i="2" s="1"/>
  <c r="AB9" i="2"/>
  <c r="R9" i="15"/>
  <c r="Q10" i="15"/>
  <c r="Q12" i="15" s="1"/>
  <c r="AA9" i="30"/>
  <c r="Z10" i="30"/>
  <c r="Z12" i="30" s="1"/>
  <c r="Y10" i="18"/>
  <c r="Y12" i="18" s="1"/>
  <c r="Z9" i="18"/>
  <c r="R10" i="14"/>
  <c r="R12" i="14" s="1"/>
  <c r="S9" i="14"/>
  <c r="AA9" i="26"/>
  <c r="Z10" i="26"/>
  <c r="Z12" i="26" s="1"/>
  <c r="W9" i="16"/>
  <c r="V10" i="16"/>
  <c r="V12" i="16" s="1"/>
  <c r="S10" i="12"/>
  <c r="S12" i="12" s="1"/>
  <c r="T9" i="12"/>
  <c r="P9" i="3"/>
  <c r="O10" i="3"/>
  <c r="O12" i="3" s="1"/>
  <c r="P10" i="33"/>
  <c r="P12" i="33" s="1"/>
  <c r="S9" i="11"/>
  <c r="R10" i="11"/>
  <c r="R12" i="11" s="1"/>
  <c r="V9" i="10"/>
  <c r="U10" i="10"/>
  <c r="U12" i="10" s="1"/>
  <c r="T9" i="1"/>
  <c r="S10" i="1"/>
  <c r="S12" i="1" s="1"/>
  <c r="S10" i="24"/>
  <c r="S12" i="24" s="1"/>
  <c r="T9" i="24"/>
  <c r="T10" i="19"/>
  <c r="T12" i="19" s="1"/>
  <c r="U9" i="19"/>
  <c r="X10" i="17"/>
  <c r="X12" i="17" s="1"/>
  <c r="Y9" i="17"/>
  <c r="T10" i="8" l="1"/>
  <c r="T12" i="8" s="1"/>
  <c r="U9" i="8"/>
  <c r="AB9" i="22"/>
  <c r="AA10" i="22"/>
  <c r="AA12" i="22" s="1"/>
  <c r="AB9" i="6"/>
  <c r="AA10" i="6"/>
  <c r="AA12" i="6" s="1"/>
  <c r="S10" i="21"/>
  <c r="S12" i="21" s="1"/>
  <c r="T9" i="21"/>
  <c r="S10" i="29"/>
  <c r="S12" i="29" s="1"/>
  <c r="T9" i="29"/>
  <c r="Z9" i="7"/>
  <c r="Y10" i="7"/>
  <c r="Y12" i="7" s="1"/>
  <c r="AA10" i="23"/>
  <c r="AA12" i="23" s="1"/>
  <c r="AB9" i="23"/>
  <c r="AA10" i="4"/>
  <c r="AA12" i="4" s="1"/>
  <c r="AB9" i="4"/>
  <c r="AA10" i="13"/>
  <c r="AA12" i="13" s="1"/>
  <c r="AB9" i="13"/>
  <c r="AC9" i="5"/>
  <c r="AB10" i="5"/>
  <c r="AB12" i="5" s="1"/>
  <c r="AC9" i="9"/>
  <c r="AB10" i="9"/>
  <c r="AB12" i="9" s="1"/>
  <c r="AC9" i="2"/>
  <c r="AB10" i="2"/>
  <c r="AB12" i="2" s="1"/>
  <c r="S9" i="15"/>
  <c r="R10" i="15"/>
  <c r="R12" i="15" s="1"/>
  <c r="AB9" i="30"/>
  <c r="AA10" i="30"/>
  <c r="AA12" i="30" s="1"/>
  <c r="Z10" i="18"/>
  <c r="Z12" i="18" s="1"/>
  <c r="AA9" i="18"/>
  <c r="S10" i="14"/>
  <c r="S12" i="14" s="1"/>
  <c r="T9" i="14"/>
  <c r="AA10" i="26"/>
  <c r="AA12" i="26" s="1"/>
  <c r="AB9" i="26"/>
  <c r="X9" i="16"/>
  <c r="W10" i="16"/>
  <c r="W12" i="16" s="1"/>
  <c r="U9" i="12"/>
  <c r="T10" i="12"/>
  <c r="T12" i="12" s="1"/>
  <c r="P10" i="3"/>
  <c r="P12" i="3" s="1"/>
  <c r="Q9" i="3"/>
  <c r="Q10" i="33"/>
  <c r="Q12" i="33" s="1"/>
  <c r="T9" i="11"/>
  <c r="S10" i="11"/>
  <c r="S12" i="11" s="1"/>
  <c r="V10" i="10"/>
  <c r="V12" i="10" s="1"/>
  <c r="W9" i="10"/>
  <c r="U9" i="1"/>
  <c r="T10" i="1"/>
  <c r="T12" i="1" s="1"/>
  <c r="U9" i="24"/>
  <c r="T10" i="24"/>
  <c r="T12" i="24" s="1"/>
  <c r="U10" i="19"/>
  <c r="U12" i="19" s="1"/>
  <c r="V9" i="19"/>
  <c r="Y10" i="17"/>
  <c r="Y12" i="17" s="1"/>
  <c r="Z9" i="17"/>
  <c r="V9" i="8" l="1"/>
  <c r="U10" i="8"/>
  <c r="U12" i="8" s="1"/>
  <c r="AC9" i="22"/>
  <c r="AB10" i="22"/>
  <c r="AB12" i="22" s="1"/>
  <c r="AC9" i="6"/>
  <c r="AB10" i="6"/>
  <c r="AB12" i="6" s="1"/>
  <c r="U9" i="21"/>
  <c r="T10" i="21"/>
  <c r="T12" i="21" s="1"/>
  <c r="T10" i="29"/>
  <c r="T12" i="29" s="1"/>
  <c r="U9" i="29"/>
  <c r="AA9" i="7"/>
  <c r="Z10" i="7"/>
  <c r="Z12" i="7" s="1"/>
  <c r="AC9" i="23"/>
  <c r="AB10" i="23"/>
  <c r="AB12" i="23" s="1"/>
  <c r="AB10" i="4"/>
  <c r="AB12" i="4" s="1"/>
  <c r="AC9" i="4"/>
  <c r="AB10" i="13"/>
  <c r="AB12" i="13" s="1"/>
  <c r="AC9" i="13"/>
  <c r="AD9" i="5"/>
  <c r="AC10" i="5"/>
  <c r="AC12" i="5" s="1"/>
  <c r="AD9" i="9"/>
  <c r="AC10" i="9"/>
  <c r="AC12" i="9" s="1"/>
  <c r="AD9" i="2"/>
  <c r="AC10" i="2"/>
  <c r="AC12" i="2" s="1"/>
  <c r="S10" i="15"/>
  <c r="S12" i="15" s="1"/>
  <c r="T9" i="15"/>
  <c r="AC9" i="30"/>
  <c r="AB10" i="30"/>
  <c r="AB12" i="30" s="1"/>
  <c r="AA10" i="18"/>
  <c r="AA12" i="18" s="1"/>
  <c r="AB9" i="18"/>
  <c r="U9" i="14"/>
  <c r="T10" i="14"/>
  <c r="T12" i="14" s="1"/>
  <c r="AB10" i="26"/>
  <c r="AB12" i="26" s="1"/>
  <c r="AC9" i="26"/>
  <c r="Y9" i="16"/>
  <c r="X10" i="16"/>
  <c r="X12" i="16" s="1"/>
  <c r="V9" i="12"/>
  <c r="U10" i="12"/>
  <c r="U12" i="12" s="1"/>
  <c r="Q10" i="3"/>
  <c r="Q12" i="3" s="1"/>
  <c r="R9" i="3"/>
  <c r="R10" i="33"/>
  <c r="R12" i="33" s="1"/>
  <c r="T10" i="11"/>
  <c r="T12" i="11" s="1"/>
  <c r="U9" i="11"/>
  <c r="W10" i="10"/>
  <c r="W12" i="10" s="1"/>
  <c r="X9" i="10"/>
  <c r="V9" i="1"/>
  <c r="U10" i="1"/>
  <c r="U12" i="1" s="1"/>
  <c r="V9" i="24"/>
  <c r="U10" i="24"/>
  <c r="U12" i="24" s="1"/>
  <c r="W9" i="19"/>
  <c r="V10" i="19"/>
  <c r="V12" i="19" s="1"/>
  <c r="Z10" i="17"/>
  <c r="Z12" i="17" s="1"/>
  <c r="AA9" i="17"/>
  <c r="W9" i="8" l="1"/>
  <c r="V10" i="8"/>
  <c r="V12" i="8" s="1"/>
  <c r="AD9" i="22"/>
  <c r="AC10" i="22"/>
  <c r="AC12" i="22" s="1"/>
  <c r="AC10" i="6"/>
  <c r="AC12" i="6" s="1"/>
  <c r="AD9" i="6"/>
  <c r="V9" i="21"/>
  <c r="U10" i="21"/>
  <c r="U12" i="21" s="1"/>
  <c r="U10" i="29"/>
  <c r="U12" i="29" s="1"/>
  <c r="V9" i="29"/>
  <c r="AB9" i="7"/>
  <c r="AA10" i="7"/>
  <c r="AA12" i="7" s="1"/>
  <c r="AD9" i="23"/>
  <c r="AC10" i="23"/>
  <c r="AC12" i="23" s="1"/>
  <c r="AC10" i="4"/>
  <c r="AC12" i="4" s="1"/>
  <c r="AD9" i="4"/>
  <c r="AD9" i="13"/>
  <c r="AC10" i="13"/>
  <c r="AC12" i="13" s="1"/>
  <c r="AE9" i="5"/>
  <c r="AD10" i="5"/>
  <c r="AD12" i="5" s="1"/>
  <c r="AE9" i="9"/>
  <c r="AD10" i="9"/>
  <c r="AD12" i="9" s="1"/>
  <c r="AD10" i="2"/>
  <c r="AD12" i="2" s="1"/>
  <c r="AE9" i="2"/>
  <c r="U9" i="15"/>
  <c r="T10" i="15"/>
  <c r="T12" i="15" s="1"/>
  <c r="AD9" i="30"/>
  <c r="AC10" i="30"/>
  <c r="AC12" i="30" s="1"/>
  <c r="AC9" i="18"/>
  <c r="AB10" i="18"/>
  <c r="AB12" i="18" s="1"/>
  <c r="V9" i="14"/>
  <c r="U10" i="14"/>
  <c r="U12" i="14" s="1"/>
  <c r="AC10" i="26"/>
  <c r="AC12" i="26" s="1"/>
  <c r="AD9" i="26"/>
  <c r="Z9" i="16"/>
  <c r="Y10" i="16"/>
  <c r="Y12" i="16" s="1"/>
  <c r="V10" i="12"/>
  <c r="V12" i="12" s="1"/>
  <c r="W9" i="12"/>
  <c r="S9" i="3"/>
  <c r="R10" i="3"/>
  <c r="R12" i="3" s="1"/>
  <c r="S10" i="33"/>
  <c r="S12" i="33" s="1"/>
  <c r="V9" i="11"/>
  <c r="U10" i="11"/>
  <c r="U12" i="11" s="1"/>
  <c r="X10" i="10"/>
  <c r="X12" i="10" s="1"/>
  <c r="Y9" i="10"/>
  <c r="W9" i="1"/>
  <c r="V10" i="1"/>
  <c r="V12" i="1" s="1"/>
  <c r="W9" i="24"/>
  <c r="V10" i="24"/>
  <c r="V12" i="24" s="1"/>
  <c r="X9" i="19"/>
  <c r="W10" i="19"/>
  <c r="W12" i="19" s="1"/>
  <c r="AB9" i="17"/>
  <c r="AA10" i="17"/>
  <c r="AA12" i="17" s="1"/>
  <c r="X9" i="8" l="1"/>
  <c r="W10" i="8"/>
  <c r="W12" i="8" s="1"/>
  <c r="AD10" i="22"/>
  <c r="AD12" i="22" s="1"/>
  <c r="AE9" i="22"/>
  <c r="AE9" i="6"/>
  <c r="AD10" i="6"/>
  <c r="AD12" i="6" s="1"/>
  <c r="V10" i="21"/>
  <c r="V12" i="21" s="1"/>
  <c r="W9" i="21"/>
  <c r="W9" i="29"/>
  <c r="V10" i="29"/>
  <c r="V12" i="29" s="1"/>
  <c r="AC9" i="7"/>
  <c r="AB10" i="7"/>
  <c r="AB12" i="7" s="1"/>
  <c r="AE9" i="23"/>
  <c r="AD10" i="23"/>
  <c r="AD12" i="23" s="1"/>
  <c r="AE9" i="4"/>
  <c r="AD10" i="4"/>
  <c r="AD12" i="4" s="1"/>
  <c r="AE9" i="13"/>
  <c r="AD10" i="13"/>
  <c r="AD12" i="13" s="1"/>
  <c r="AE10" i="5"/>
  <c r="AF9" i="5"/>
  <c r="AE10" i="9"/>
  <c r="AF9" i="9"/>
  <c r="AE10" i="2"/>
  <c r="AF9" i="2"/>
  <c r="V9" i="15"/>
  <c r="U10" i="15"/>
  <c r="U12" i="15" s="1"/>
  <c r="AD10" i="30"/>
  <c r="AD12" i="30" s="1"/>
  <c r="AE9" i="30"/>
  <c r="AD9" i="18"/>
  <c r="AC10" i="18"/>
  <c r="AC12" i="18" s="1"/>
  <c r="W9" i="14"/>
  <c r="V10" i="14"/>
  <c r="V12" i="14" s="1"/>
  <c r="AE9" i="26"/>
  <c r="AD10" i="26"/>
  <c r="AD12" i="26" s="1"/>
  <c r="AA9" i="16"/>
  <c r="Z10" i="16"/>
  <c r="Z12" i="16" s="1"/>
  <c r="W10" i="12"/>
  <c r="W12" i="12" s="1"/>
  <c r="X9" i="12"/>
  <c r="T9" i="3"/>
  <c r="S10" i="3"/>
  <c r="S12" i="3" s="1"/>
  <c r="T10" i="33"/>
  <c r="T12" i="33" s="1"/>
  <c r="V10" i="11"/>
  <c r="V12" i="11" s="1"/>
  <c r="W9" i="11"/>
  <c r="Z9" i="10"/>
  <c r="Y10" i="10"/>
  <c r="Y12" i="10" s="1"/>
  <c r="W10" i="1"/>
  <c r="W12" i="1" s="1"/>
  <c r="X9" i="1"/>
  <c r="W10" i="24"/>
  <c r="W12" i="24" s="1"/>
  <c r="X9" i="24"/>
  <c r="X10" i="19"/>
  <c r="X12" i="19" s="1"/>
  <c r="Y9" i="19"/>
  <c r="AB10" i="17"/>
  <c r="AB12" i="17" s="1"/>
  <c r="AC9" i="17"/>
  <c r="Y9" i="8" l="1"/>
  <c r="X10" i="8"/>
  <c r="X12" i="8" s="1"/>
  <c r="AE10" i="22"/>
  <c r="AF9" i="22"/>
  <c r="AE10" i="6"/>
  <c r="AF9" i="6"/>
  <c r="W10" i="21"/>
  <c r="W12" i="21" s="1"/>
  <c r="X9" i="21"/>
  <c r="W10" i="29"/>
  <c r="W12" i="29" s="1"/>
  <c r="X9" i="29"/>
  <c r="AD9" i="7"/>
  <c r="AC10" i="7"/>
  <c r="AE10" i="23"/>
  <c r="AF9" i="23"/>
  <c r="AE10" i="4"/>
  <c r="AF9" i="4"/>
  <c r="AE10" i="13"/>
  <c r="AF9" i="13"/>
  <c r="AE12" i="5"/>
  <c r="AF10" i="5"/>
  <c r="AE12" i="9"/>
  <c r="AF10" i="9"/>
  <c r="AE12" i="2"/>
  <c r="AF10" i="2"/>
  <c r="W9" i="15"/>
  <c r="V10" i="15"/>
  <c r="V12" i="15" s="1"/>
  <c r="AE10" i="30"/>
  <c r="AF9" i="30"/>
  <c r="AD10" i="18"/>
  <c r="AD12" i="18" s="1"/>
  <c r="AE9" i="18"/>
  <c r="W10" i="14"/>
  <c r="W12" i="14" s="1"/>
  <c r="X9" i="14"/>
  <c r="AE10" i="26"/>
  <c r="AF9" i="26"/>
  <c r="AA10" i="16"/>
  <c r="AA12" i="16" s="1"/>
  <c r="AB9" i="16"/>
  <c r="X10" i="12"/>
  <c r="X12" i="12" s="1"/>
  <c r="Y9" i="12"/>
  <c r="T10" i="3"/>
  <c r="T12" i="3" s="1"/>
  <c r="U9" i="3"/>
  <c r="U10" i="33"/>
  <c r="U12" i="33" s="1"/>
  <c r="W10" i="11"/>
  <c r="W12" i="11" s="1"/>
  <c r="X9" i="11"/>
  <c r="AA9" i="10"/>
  <c r="Z10" i="10"/>
  <c r="Z12" i="10" s="1"/>
  <c r="Y9" i="1"/>
  <c r="X10" i="1"/>
  <c r="X12" i="1" s="1"/>
  <c r="X10" i="24"/>
  <c r="X12" i="24" s="1"/>
  <c r="Y9" i="24"/>
  <c r="Z9" i="19"/>
  <c r="Y10" i="19"/>
  <c r="Y12" i="19" s="1"/>
  <c r="AC10" i="17"/>
  <c r="AC12" i="17" s="1"/>
  <c r="AD9" i="17"/>
  <c r="Z9" i="8" l="1"/>
  <c r="Y10" i="8"/>
  <c r="Y12" i="8" s="1"/>
  <c r="AE12" i="22"/>
  <c r="AF10" i="22"/>
  <c r="AE12" i="6"/>
  <c r="AF10" i="6"/>
  <c r="Y9" i="21"/>
  <c r="X10" i="21"/>
  <c r="X12" i="21" s="1"/>
  <c r="Y9" i="29"/>
  <c r="X10" i="29"/>
  <c r="X12" i="29" s="1"/>
  <c r="AC12" i="7"/>
  <c r="AE9" i="7"/>
  <c r="AD10" i="7"/>
  <c r="AD12" i="7" s="1"/>
  <c r="AE12" i="23"/>
  <c r="AF10" i="23"/>
  <c r="AE12" i="4"/>
  <c r="AF10" i="4"/>
  <c r="AE12" i="13"/>
  <c r="AF10" i="13"/>
  <c r="C15" i="5"/>
  <c r="C14" i="5"/>
  <c r="AF12" i="5"/>
  <c r="C14" i="9"/>
  <c r="AF12" i="9"/>
  <c r="C15" i="9"/>
  <c r="C15" i="2"/>
  <c r="AF12" i="2"/>
  <c r="C14" i="2"/>
  <c r="X9" i="15"/>
  <c r="W10" i="15"/>
  <c r="W12" i="15" s="1"/>
  <c r="AE12" i="30"/>
  <c r="AF10" i="30"/>
  <c r="AE10" i="18"/>
  <c r="AF9" i="18"/>
  <c r="X10" i="14"/>
  <c r="X12" i="14" s="1"/>
  <c r="Y9" i="14"/>
  <c r="AE12" i="26"/>
  <c r="AF10" i="26"/>
  <c r="AC9" i="16"/>
  <c r="AB10" i="16"/>
  <c r="AB12" i="16" s="1"/>
  <c r="Y10" i="12"/>
  <c r="Y12" i="12" s="1"/>
  <c r="Z9" i="12"/>
  <c r="U10" i="3"/>
  <c r="U12" i="3" s="1"/>
  <c r="V9" i="3"/>
  <c r="V10" i="33"/>
  <c r="V12" i="33" s="1"/>
  <c r="X10" i="11"/>
  <c r="X12" i="11" s="1"/>
  <c r="Y9" i="11"/>
  <c r="AB9" i="10"/>
  <c r="AA10" i="10"/>
  <c r="AA12" i="10" s="1"/>
  <c r="Z9" i="1"/>
  <c r="Y10" i="1"/>
  <c r="Y12" i="1" s="1"/>
  <c r="Z9" i="24"/>
  <c r="Y10" i="24"/>
  <c r="Y12" i="24" s="1"/>
  <c r="AA9" i="19"/>
  <c r="Z10" i="19"/>
  <c r="Z12" i="19" s="1"/>
  <c r="AD10" i="17"/>
  <c r="AD12" i="17" s="1"/>
  <c r="AE9" i="17"/>
  <c r="AA9" i="8" l="1"/>
  <c r="Z10" i="8"/>
  <c r="Z12" i="8" s="1"/>
  <c r="AF12" i="22"/>
  <c r="C15" i="22"/>
  <c r="C14" i="22"/>
  <c r="C15" i="6"/>
  <c r="C14" i="6"/>
  <c r="AF12" i="6"/>
  <c r="Z9" i="21"/>
  <c r="Y10" i="21"/>
  <c r="Y12" i="21" s="1"/>
  <c r="Z9" i="29"/>
  <c r="Y10" i="29"/>
  <c r="Y12" i="29" s="1"/>
  <c r="AE10" i="7"/>
  <c r="AE12" i="7" s="1"/>
  <c r="AF9" i="7"/>
  <c r="AF10" i="7"/>
  <c r="C14" i="7"/>
  <c r="AF12" i="7"/>
  <c r="AF12" i="23"/>
  <c r="C15" i="23"/>
  <c r="C14" i="23"/>
  <c r="AF12" i="4"/>
  <c r="C14" i="4"/>
  <c r="C15" i="4"/>
  <c r="C15" i="13"/>
  <c r="AF12" i="13"/>
  <c r="C14" i="13"/>
  <c r="Y9" i="15"/>
  <c r="X10" i="15"/>
  <c r="X12" i="15" s="1"/>
  <c r="C14" i="30"/>
  <c r="AF12" i="30"/>
  <c r="C15" i="30"/>
  <c r="AE12" i="18"/>
  <c r="AF10" i="18"/>
  <c r="Y10" i="14"/>
  <c r="Y12" i="14" s="1"/>
  <c r="Z9" i="14"/>
  <c r="AF12" i="26"/>
  <c r="C14" i="26"/>
  <c r="C15" i="26"/>
  <c r="AD9" i="16"/>
  <c r="AC10" i="16"/>
  <c r="AC12" i="16" s="1"/>
  <c r="Z10" i="12"/>
  <c r="Z12" i="12" s="1"/>
  <c r="AA9" i="12"/>
  <c r="V10" i="3"/>
  <c r="V12" i="3" s="1"/>
  <c r="W9" i="3"/>
  <c r="W10" i="33"/>
  <c r="W12" i="33" s="1"/>
  <c r="Y10" i="11"/>
  <c r="Y12" i="11" s="1"/>
  <c r="Z9" i="11"/>
  <c r="AC9" i="10"/>
  <c r="AB10" i="10"/>
  <c r="AB12" i="10" s="1"/>
  <c r="AA9" i="1"/>
  <c r="Z10" i="1"/>
  <c r="Z12" i="1" s="1"/>
  <c r="Z10" i="24"/>
  <c r="Z12" i="24" s="1"/>
  <c r="AA9" i="24"/>
  <c r="AB9" i="19"/>
  <c r="AA10" i="19"/>
  <c r="AA12" i="19" s="1"/>
  <c r="AE10" i="17"/>
  <c r="AF9" i="17"/>
  <c r="AG9" i="17" s="1"/>
  <c r="AH9" i="17" s="1"/>
  <c r="AI9" i="17" s="1"/>
  <c r="AJ9" i="17" s="1"/>
  <c r="AK9" i="17" s="1"/>
  <c r="AB9" i="8" l="1"/>
  <c r="AA10" i="8"/>
  <c r="AA12" i="8" s="1"/>
  <c r="AA9" i="21"/>
  <c r="Z10" i="21"/>
  <c r="Z12" i="21" s="1"/>
  <c r="Z10" i="29"/>
  <c r="Z12" i="29" s="1"/>
  <c r="AA9" i="29"/>
  <c r="Y10" i="15"/>
  <c r="Y12" i="15" s="1"/>
  <c r="Z9" i="15"/>
  <c r="AF12" i="18"/>
  <c r="C15" i="18"/>
  <c r="C14" i="18"/>
  <c r="Z10" i="14"/>
  <c r="Z12" i="14" s="1"/>
  <c r="AA9" i="14"/>
  <c r="AE9" i="16"/>
  <c r="AD10" i="16"/>
  <c r="AD12" i="16" s="1"/>
  <c r="AA10" i="12"/>
  <c r="AA12" i="12" s="1"/>
  <c r="AB9" i="12"/>
  <c r="X9" i="3"/>
  <c r="W10" i="3"/>
  <c r="W12" i="3" s="1"/>
  <c r="X10" i="33"/>
  <c r="X12" i="33" s="1"/>
  <c r="AA9" i="11"/>
  <c r="Z10" i="11"/>
  <c r="Z12" i="11" s="1"/>
  <c r="AD9" i="10"/>
  <c r="AC10" i="10"/>
  <c r="AC12" i="10" s="1"/>
  <c r="AB9" i="1"/>
  <c r="AA10" i="1"/>
  <c r="AA12" i="1" s="1"/>
  <c r="AA10" i="24"/>
  <c r="AA12" i="24" s="1"/>
  <c r="AB9" i="24"/>
  <c r="AC9" i="19"/>
  <c r="AB10" i="19"/>
  <c r="AB12" i="19" s="1"/>
  <c r="AE12" i="17"/>
  <c r="AK10" i="17"/>
  <c r="AC9" i="8" l="1"/>
  <c r="AB10" i="8"/>
  <c r="AB12" i="8" s="1"/>
  <c r="AA10" i="21"/>
  <c r="AA12" i="21" s="1"/>
  <c r="AB9" i="21"/>
  <c r="AB9" i="29"/>
  <c r="AA10" i="29"/>
  <c r="AA12" i="29" s="1"/>
  <c r="Z10" i="15"/>
  <c r="Z12" i="15" s="1"/>
  <c r="AA9" i="15"/>
  <c r="AA10" i="14"/>
  <c r="AA12" i="14" s="1"/>
  <c r="AB9" i="14"/>
  <c r="AE10" i="16"/>
  <c r="AF9" i="16"/>
  <c r="AC9" i="12"/>
  <c r="AB10" i="12"/>
  <c r="AB12" i="12" s="1"/>
  <c r="Y9" i="3"/>
  <c r="X10" i="3"/>
  <c r="X12" i="3" s="1"/>
  <c r="Y10" i="33"/>
  <c r="Y12" i="33" s="1"/>
  <c r="AB9" i="11"/>
  <c r="AA10" i="11"/>
  <c r="AA12" i="11" s="1"/>
  <c r="AE9" i="10"/>
  <c r="AD10" i="10"/>
  <c r="AD12" i="10" s="1"/>
  <c r="AC9" i="1"/>
  <c r="AB10" i="1"/>
  <c r="AB12" i="1" s="1"/>
  <c r="AC9" i="24"/>
  <c r="AB10" i="24"/>
  <c r="AB12" i="24" s="1"/>
  <c r="AC10" i="19"/>
  <c r="AC12" i="19" s="1"/>
  <c r="AD9" i="19"/>
  <c r="C15" i="17"/>
  <c r="C14" i="17"/>
  <c r="AK12" i="17"/>
  <c r="AC10" i="8" l="1"/>
  <c r="AC12" i="8" s="1"/>
  <c r="AD9" i="8"/>
  <c r="AC9" i="21"/>
  <c r="AB10" i="21"/>
  <c r="AB12" i="21" s="1"/>
  <c r="AB10" i="29"/>
  <c r="AB12" i="29" s="1"/>
  <c r="AC9" i="29"/>
  <c r="AB9" i="15"/>
  <c r="AA10" i="15"/>
  <c r="AA12" i="15" s="1"/>
  <c r="AC9" i="14"/>
  <c r="AB10" i="14"/>
  <c r="AB12" i="14" s="1"/>
  <c r="AE12" i="16"/>
  <c r="AF10" i="16"/>
  <c r="AD9" i="12"/>
  <c r="AC10" i="12"/>
  <c r="AC12" i="12" s="1"/>
  <c r="Y10" i="3"/>
  <c r="Y12" i="3" s="1"/>
  <c r="Z9" i="3"/>
  <c r="Z10" i="33"/>
  <c r="Z12" i="33" s="1"/>
  <c r="AC9" i="11"/>
  <c r="AB10" i="11"/>
  <c r="AB12" i="11" s="1"/>
  <c r="AE10" i="10"/>
  <c r="AF9" i="10"/>
  <c r="AD9" i="1"/>
  <c r="AC10" i="1"/>
  <c r="AC12" i="1" s="1"/>
  <c r="AD9" i="24"/>
  <c r="AC10" i="24"/>
  <c r="AC12" i="24" s="1"/>
  <c r="AE9" i="19"/>
  <c r="AD10" i="19"/>
  <c r="AD12" i="19" s="1"/>
  <c r="AD10" i="8" l="1"/>
  <c r="AE9" i="8"/>
  <c r="AE10" i="8" s="1"/>
  <c r="AE12" i="8" s="1"/>
  <c r="AD9" i="21"/>
  <c r="AC10" i="21"/>
  <c r="AC12" i="21" s="1"/>
  <c r="AC10" i="29"/>
  <c r="AC12" i="29" s="1"/>
  <c r="AD9" i="29"/>
  <c r="AB10" i="15"/>
  <c r="AB12" i="15" s="1"/>
  <c r="AC9" i="15"/>
  <c r="AD9" i="14"/>
  <c r="AC10" i="14"/>
  <c r="AC12" i="14" s="1"/>
  <c r="AF12" i="16"/>
  <c r="C14" i="16"/>
  <c r="C15" i="16"/>
  <c r="AE9" i="12"/>
  <c r="AD10" i="12"/>
  <c r="AD12" i="12" s="1"/>
  <c r="AA9" i="3"/>
  <c r="Z10" i="3"/>
  <c r="Z12" i="3" s="1"/>
  <c r="AA10" i="33"/>
  <c r="AA12" i="33" s="1"/>
  <c r="AD9" i="11"/>
  <c r="AC10" i="11"/>
  <c r="AC12" i="11" s="1"/>
  <c r="AE12" i="10"/>
  <c r="AF10" i="10"/>
  <c r="AE9" i="1"/>
  <c r="AD10" i="1"/>
  <c r="AD12" i="1" s="1"/>
  <c r="AE9" i="24"/>
  <c r="AD10" i="24"/>
  <c r="AD12" i="24" s="1"/>
  <c r="AE10" i="19"/>
  <c r="AF9" i="19"/>
  <c r="AD12" i="8" l="1"/>
  <c r="AP12" i="8" s="1"/>
  <c r="AE9" i="21"/>
  <c r="AD10" i="21"/>
  <c r="AD12" i="21" s="1"/>
  <c r="AE9" i="29"/>
  <c r="AD10" i="29"/>
  <c r="AD12" i="29" s="1"/>
  <c r="AC10" i="15"/>
  <c r="AC12" i="15" s="1"/>
  <c r="AD9" i="15"/>
  <c r="AE9" i="14"/>
  <c r="AD10" i="14"/>
  <c r="AD12" i="14" s="1"/>
  <c r="AE10" i="12"/>
  <c r="AF9" i="12"/>
  <c r="AB9" i="3"/>
  <c r="AA10" i="3"/>
  <c r="AA12" i="3" s="1"/>
  <c r="AB10" i="33"/>
  <c r="AB12" i="33" s="1"/>
  <c r="AE9" i="11"/>
  <c r="AD10" i="11"/>
  <c r="AD12" i="11" s="1"/>
  <c r="C14" i="10"/>
  <c r="AF12" i="10"/>
  <c r="C15" i="10"/>
  <c r="AE10" i="1"/>
  <c r="AF9" i="1"/>
  <c r="AE10" i="24"/>
  <c r="AF9" i="24"/>
  <c r="AE12" i="19"/>
  <c r="AF10" i="19"/>
  <c r="C14" i="8" l="1"/>
  <c r="C15" i="8"/>
  <c r="AE10" i="21"/>
  <c r="AF9" i="21"/>
  <c r="AE10" i="29"/>
  <c r="AF9" i="29"/>
  <c r="AE9" i="15"/>
  <c r="AD10" i="15"/>
  <c r="AD12" i="15" s="1"/>
  <c r="AE10" i="14"/>
  <c r="AF9" i="14"/>
  <c r="AE12" i="12"/>
  <c r="AF10" i="12"/>
  <c r="AB10" i="3"/>
  <c r="AB12" i="3" s="1"/>
  <c r="AC9" i="3"/>
  <c r="AC10" i="33"/>
  <c r="AC12" i="33" s="1"/>
  <c r="AE10" i="11"/>
  <c r="AF9" i="11"/>
  <c r="AE12" i="1"/>
  <c r="AF10" i="1"/>
  <c r="AE12" i="24"/>
  <c r="AF10" i="24"/>
  <c r="C15" i="19"/>
  <c r="C14" i="19"/>
  <c r="AF12" i="19"/>
  <c r="AE12" i="21" l="1"/>
  <c r="AF10" i="21"/>
  <c r="AE12" i="29"/>
  <c r="AF10" i="29"/>
  <c r="AE10" i="15"/>
  <c r="AF9" i="15"/>
  <c r="AE12" i="14"/>
  <c r="AF10" i="14"/>
  <c r="C14" i="12"/>
  <c r="C15" i="12"/>
  <c r="AF12" i="12"/>
  <c r="AD9" i="3"/>
  <c r="AC10" i="3"/>
  <c r="AC12" i="3" s="1"/>
  <c r="AD10" i="33"/>
  <c r="AD12" i="33" s="1"/>
  <c r="AE12" i="11"/>
  <c r="AF10" i="11"/>
  <c r="C15" i="1"/>
  <c r="AF12" i="1"/>
  <c r="C14" i="1"/>
  <c r="C14" i="24"/>
  <c r="AF12" i="24"/>
  <c r="C15" i="24"/>
  <c r="C14" i="21" l="1"/>
  <c r="C15" i="21"/>
  <c r="AF12" i="21"/>
  <c r="AF12" i="29"/>
  <c r="C15" i="29"/>
  <c r="C14" i="29"/>
  <c r="AE12" i="15"/>
  <c r="AF10" i="15"/>
  <c r="AF12" i="14"/>
  <c r="C14" i="14"/>
  <c r="C15" i="14"/>
  <c r="AE9" i="3"/>
  <c r="AE10" i="3" s="1"/>
  <c r="AE12" i="3" s="1"/>
  <c r="AD10" i="3"/>
  <c r="AF9" i="3"/>
  <c r="AE10" i="33"/>
  <c r="AF9" i="33"/>
  <c r="C15" i="11"/>
  <c r="C14" i="11"/>
  <c r="AF12" i="11"/>
  <c r="C14" i="15" l="1"/>
  <c r="AF12" i="15"/>
  <c r="C15" i="15"/>
  <c r="AD12" i="3"/>
  <c r="AF10" i="3"/>
  <c r="AE12" i="33"/>
  <c r="AF10" i="33"/>
  <c r="C14" i="3" l="1"/>
  <c r="C15" i="3"/>
  <c r="AF12" i="3"/>
  <c r="C14" i="33"/>
  <c r="AF12" i="33"/>
  <c r="C15" i="33"/>
</calcChain>
</file>

<file path=xl/sharedStrings.xml><?xml version="1.0" encoding="utf-8"?>
<sst xmlns="http://schemas.openxmlformats.org/spreadsheetml/2006/main" count="760" uniqueCount="320">
  <si>
    <t>Project 1: FPCL - Wharf Rehabilitation Projects - Lautoka</t>
  </si>
  <si>
    <t>Total Yrs 1 to 30</t>
  </si>
  <si>
    <t>(Yr 1 Constant $)</t>
  </si>
  <si>
    <t>Consolidated Benefits</t>
  </si>
  <si>
    <t>Capex Costs</t>
  </si>
  <si>
    <t>Total Opex Costs</t>
  </si>
  <si>
    <t>Total Costs</t>
  </si>
  <si>
    <t>Net Benefits</t>
  </si>
  <si>
    <t>IRR =</t>
  </si>
  <si>
    <t>NPV =</t>
  </si>
  <si>
    <t>Assumptions:</t>
  </si>
  <si>
    <t>1. Capex as per preliminary FPCL project total cost estimates.</t>
  </si>
  <si>
    <t>2. Construction phased over initial an estimates 2 years.</t>
  </si>
  <si>
    <t>3. Benefits start to flow from year 3 and apply broadly to residents in Western and other Divisions it trades with.</t>
  </si>
  <si>
    <t>4. Full life of investment is estimated at 28 years after full construction, with 30 years of cashflows in total provided for. Nil residual value at the end of the full life is provided for.</t>
  </si>
  <si>
    <t>5. Total Opex calculated as 3% of cumulative Capex p.a. commencing from year of commencement (year 3).</t>
  </si>
  <si>
    <t>6. Consolidated benefits are estimated as the residual in the model being the benefit level needed to hit the break-even IRR of 6.0% given estimated cost levels and phasing</t>
  </si>
  <si>
    <r>
      <t xml:space="preserve">Assessment of Economic, Social, Environmental and Climate Viability: </t>
    </r>
    <r>
      <rPr>
        <sz val="11"/>
        <color theme="1"/>
        <rFont val="Calibri"/>
        <family val="2"/>
        <scheme val="minor"/>
      </rPr>
      <t>Strong</t>
    </r>
  </si>
  <si>
    <t>Considerations in Assessment of Viability</t>
  </si>
  <si>
    <r>
      <rPr>
        <b/>
        <sz val="11"/>
        <color theme="1"/>
        <rFont val="Calibri"/>
        <family val="2"/>
        <scheme val="minor"/>
      </rPr>
      <t>Market Revenues:</t>
    </r>
    <r>
      <rPr>
        <sz val="11"/>
        <color theme="1"/>
        <rFont val="Calibri"/>
        <family val="2"/>
        <scheme val="minor"/>
      </rPr>
      <t xml:space="preserve"> FPCL operates as a PE and is expected to pursue most investments on a commercial basis. Given its relatively strong balance sheet, cost efficiency savings from port modernization and incremental revenues from additional port traffic the FIRR for this investment is estimated to be strong. </t>
    </r>
  </si>
  <si>
    <r>
      <rPr>
        <b/>
        <sz val="11"/>
        <color theme="1"/>
        <rFont val="Calibri"/>
        <family val="2"/>
        <scheme val="minor"/>
      </rPr>
      <t>Non-Market Benefits:</t>
    </r>
    <r>
      <rPr>
        <sz val="11"/>
        <color theme="1"/>
        <rFont val="Calibri"/>
        <family val="2"/>
        <scheme val="minor"/>
      </rPr>
      <t xml:space="preserve"> Local agricultural, fishing, industry, commerce and consumers will benefit from efficiency savings and increased production opportunities. Modest environmental improvements are expected from more efficient traffic movement, while design will make the port more resilient against climate and disaster threats.</t>
    </r>
  </si>
  <si>
    <r>
      <rPr>
        <b/>
        <sz val="11"/>
        <color theme="1"/>
        <rFont val="Calibri"/>
        <family val="2"/>
        <scheme val="minor"/>
      </rPr>
      <t>Non-Market Costs / Disbenefits:</t>
    </r>
    <r>
      <rPr>
        <sz val="11"/>
        <color theme="1"/>
        <rFont val="Calibri"/>
        <family val="2"/>
        <scheme val="minor"/>
      </rPr>
      <t xml:space="preserve"> Additional throughput at the port may lead to modest additional transport driven pollution and GHG emissions, though these will be at least partially offset by the non-market environmental and climate benefits above</t>
    </r>
  </si>
  <si>
    <r>
      <t xml:space="preserve">Summary of Considerations in Assessment of Viability: </t>
    </r>
    <r>
      <rPr>
        <sz val="11"/>
        <color theme="1"/>
        <rFont val="Calibri"/>
        <family val="2"/>
        <scheme val="minor"/>
      </rPr>
      <t xml:space="preserve">Likely strong financial returns are estimated to be supplemented by moderate to strong non-market economic, social, environmental and climate / disaster benefits. The model indicates that from commencement of benefits average annual consolidated benefits of $1.27m p.a. will be required to achieve an EIRR of 6%. This equates to a relatively low $4.23 per beneficiary person ($21.16 per beneficiary household) p.a. </t>
    </r>
  </si>
  <si>
    <t xml:space="preserve">                                                                                               Considering the extent of market and non-market benefits such returns to reach a minimum EIRR of 6% seem strong. Note prior and ongoing work by multilaterals on the development of Fiji's ports (e.g. ADB and Suva port) indicate good scope for strong FIRR and EIRR providing design and implementation is effective.   </t>
  </si>
  <si>
    <t>Project 2: MRMD -Supporting Growth &amp; Resilience of Rural Economy</t>
  </si>
  <si>
    <t>1. Capex as per preliminary MRMD project cost estimates.</t>
  </si>
  <si>
    <t>2. Construction phased over an estimated 10 years.</t>
  </si>
  <si>
    <t>3. Benefits start to flow from year 3 and peak in year 11 and flow to multiple rural locations with some flow-on benefits to urban areas.</t>
  </si>
  <si>
    <t>4. Full life of investment is estimated at 20 years after full construction, with 30 years of cashflows in total provided for. Nil residual value at the end of the full life is provided for.</t>
  </si>
  <si>
    <t xml:space="preserve">5. Total Opex calculated as 2% of cumulative Capex. </t>
  </si>
  <si>
    <r>
      <t xml:space="preserve">Assessment of Economic, Social, Environmental and Climate Viability: </t>
    </r>
    <r>
      <rPr>
        <sz val="11"/>
        <color theme="1"/>
        <rFont val="Calibri"/>
        <family val="2"/>
        <scheme val="minor"/>
      </rPr>
      <t>Solid</t>
    </r>
  </si>
  <si>
    <r>
      <t xml:space="preserve">Market Revenues: </t>
    </r>
    <r>
      <rPr>
        <sz val="11"/>
        <color theme="1"/>
        <rFont val="Calibri"/>
        <family val="2"/>
        <scheme val="minor"/>
      </rPr>
      <t xml:space="preserve">Growth and service centres are to be located in multiple small rural populations with modest direct additional revenues (e.g. market fees) and also modest indirect revenues (e.g. from income and consumption taxes). </t>
    </r>
  </si>
  <si>
    <r>
      <rPr>
        <b/>
        <sz val="11"/>
        <color theme="1"/>
        <rFont val="Calibri"/>
        <family val="2"/>
        <scheme val="minor"/>
      </rPr>
      <t xml:space="preserve">Non-Market Benefits: </t>
    </r>
    <r>
      <rPr>
        <sz val="11"/>
        <color theme="1"/>
        <rFont val="Calibri"/>
        <family val="2"/>
        <scheme val="minor"/>
      </rPr>
      <t xml:space="preserve">Important non-market benefits are estimated including agricultural and fisheries production, local employment, travel savings time, better health, lower poverty and positive environmental and climate effects through use of renewable energy sources. </t>
    </r>
  </si>
  <si>
    <r>
      <rPr>
        <b/>
        <sz val="11"/>
        <color theme="1"/>
        <rFont val="Calibri"/>
        <family val="2"/>
        <scheme val="minor"/>
      </rPr>
      <t>Non-Market Costs / Disbenefits:</t>
    </r>
    <r>
      <rPr>
        <sz val="11"/>
        <color theme="1"/>
        <rFont val="Calibri"/>
        <family val="2"/>
        <scheme val="minor"/>
      </rPr>
      <t xml:space="preserve"> No major negative extternalities identified to date</t>
    </r>
  </si>
  <si>
    <r>
      <t xml:space="preserve">Summary of Considerations in Assessment of Viability: </t>
    </r>
    <r>
      <rPr>
        <sz val="11"/>
        <color theme="1"/>
        <rFont val="Calibri"/>
        <family val="2"/>
        <scheme val="minor"/>
      </rPr>
      <t xml:space="preserve">Likely modest financial returns (negative FIRR) are estimated to be supplemented by moderate to solid non-market economic, social, environmental and climate / disaster benefits. Viability will depend significantly on weightings given to rural dwellers in smaller and remoter communities. The model indicates that from commencement of benefits average annual consolidated benefits of $1.9 p.a. from multiple sub-projects will be </t>
    </r>
  </si>
  <si>
    <t xml:space="preserve">                                                                                                              required to achieve an EIRR of 6%. This equates to $10.55 per beneficiary person ($52.77 per beneficiary household) p.a. Considering the extent of market and especially non-market benefits such returns to reach a minimum EIRR of 6% seem solid.   </t>
  </si>
  <si>
    <t>Project 3: FPCL - Levuka Wharf Rehabilitation Project</t>
  </si>
  <si>
    <t xml:space="preserve">            </t>
  </si>
  <si>
    <t>3. Benefits start to flow from year 3 and apply to the relatively limited population of Levuka and surrounding parts of Eastern Administration</t>
  </si>
  <si>
    <r>
      <t xml:space="preserve">Assessment of Economic, Social, Environmental and Climate Viability: </t>
    </r>
    <r>
      <rPr>
        <sz val="11"/>
        <color theme="1"/>
        <rFont val="Calibri"/>
        <family val="2"/>
        <scheme val="minor"/>
      </rPr>
      <t>Modest</t>
    </r>
  </si>
  <si>
    <r>
      <rPr>
        <b/>
        <sz val="11"/>
        <color theme="1"/>
        <rFont val="Calibri"/>
        <family val="2"/>
        <scheme val="minor"/>
      </rPr>
      <t>Market Revenues:</t>
    </r>
    <r>
      <rPr>
        <sz val="11"/>
        <color theme="1"/>
        <rFont val="Calibri"/>
        <family val="2"/>
        <scheme val="minor"/>
      </rPr>
      <t xml:space="preserve"> FPCL operates as a PE and is expected to pursue most investments on a commercial basis. Given its relatively strong balance sheet, cost efficiency savings from modernization of Levuka port facilities and incremental revenues from additional travellers and cargo, but bearing in mind a relatively low beneficiary population the FIRR for this investment is estimated to be moderately viable. </t>
    </r>
  </si>
  <si>
    <r>
      <rPr>
        <b/>
        <sz val="11"/>
        <color theme="1"/>
        <rFont val="Calibri"/>
        <family val="2"/>
        <scheme val="minor"/>
      </rPr>
      <t>Non-Market Benefits:</t>
    </r>
    <r>
      <rPr>
        <sz val="11"/>
        <color theme="1"/>
        <rFont val="Calibri"/>
        <family val="2"/>
        <scheme val="minor"/>
      </rPr>
      <t xml:space="preserve"> Local agriculture, fishing, industry, commerce and consumers will benefit from improved trade and connectivity in the region. Minor environmental improvements are expected from more efficient cargo and traffic movement, while design will make the upgraded infrastructure more resilient against climate and disaster threats.</t>
    </r>
  </si>
  <si>
    <r>
      <rPr>
        <b/>
        <sz val="11"/>
        <color theme="1"/>
        <rFont val="Calibri"/>
        <family val="2"/>
        <scheme val="minor"/>
      </rPr>
      <t>Non-Market Costs / Disbenefits:</t>
    </r>
    <r>
      <rPr>
        <sz val="11"/>
        <color theme="1"/>
        <rFont val="Calibri"/>
        <family val="2"/>
        <scheme val="minor"/>
      </rPr>
      <t xml:space="preserve"> Additional traveller and cargo throughput at the port and in the town may lead to modest additional transport driven pollution and GHG emissions, though these will be at least partially offset by the non-market environmental and climate benefits above.</t>
    </r>
  </si>
  <si>
    <r>
      <t xml:space="preserve">Summary of Considerations in Assessment of Viability: </t>
    </r>
    <r>
      <rPr>
        <sz val="11"/>
        <color theme="1"/>
        <rFont val="Calibri"/>
        <family val="2"/>
        <scheme val="minor"/>
      </rPr>
      <t xml:space="preserve">Likely moderate financial returns are estimated to be supplemented by moderate non-market economic, social, environmental and climate / disaster benefits. The model indicates that from commencement of benefits average annual consolidated benefits of $1.61m p.a. will be required to achieve an EIRR of 6%. </t>
    </r>
  </si>
  <si>
    <t xml:space="preserve">                                                                                                              With lower anticipated beneficiary numbers than for development of larger ports such as Suva this equates to a relatively substantial threshold of $107.60 per beneficiary person ($538.0 per beneficiary household) p.a. Considering the extent of market and non-market benefits such returns to reach a minimum EIRR of 6% seem only moderate.  </t>
  </si>
  <si>
    <t>Project 4: MRMD. Strengthen Disaster Risk Reduction Management</t>
  </si>
  <si>
    <t>3. Benefits start to flow from year 3 and peak in year 11 and apply to multiple communities throughout the country.</t>
  </si>
  <si>
    <r>
      <t xml:space="preserve">Market Revenues: </t>
    </r>
    <r>
      <rPr>
        <sz val="11"/>
        <color theme="1"/>
        <rFont val="Calibri"/>
        <family val="2"/>
        <scheme val="minor"/>
      </rPr>
      <t xml:space="preserve">Local evacuation centres, sea walls, tree planting, coastal protection etc. are to be constructed in strategic locations with no direct additional revenues to these public goods. Modest indirect revenues are anticipated (e.g. from income and consumption taxes) from increased economic activity and production in periods post disaster events. </t>
    </r>
  </si>
  <si>
    <r>
      <rPr>
        <b/>
        <sz val="11"/>
        <color theme="1"/>
        <rFont val="Calibri"/>
        <family val="2"/>
        <scheme val="minor"/>
      </rPr>
      <t xml:space="preserve">Non-Market Benefits: </t>
    </r>
    <r>
      <rPr>
        <sz val="11"/>
        <color theme="1"/>
        <rFont val="Calibri"/>
        <family val="2"/>
        <scheme val="minor"/>
      </rPr>
      <t xml:space="preserve">Important non-market benefits are estimated including lower loss of life and injuries during disasters and enhanced agricultural and fisheries production, local employment, travel savings time, better health access; and lower poverty in post disaster situations. Evacuation centres provide social benefits being used as markets, educational and community centres. </t>
    </r>
  </si>
  <si>
    <t xml:space="preserve">                                            Environmental protection work improves qulity of local life even in the absence of disasters. Strong environmental and climate adaptation and resilience benefits will accrue. </t>
  </si>
  <si>
    <r>
      <rPr>
        <b/>
        <sz val="11"/>
        <color theme="1"/>
        <rFont val="Calibri"/>
        <family val="2"/>
        <scheme val="minor"/>
      </rPr>
      <t xml:space="preserve">Non-Market Costs / Disbenefits: </t>
    </r>
    <r>
      <rPr>
        <sz val="11"/>
        <color theme="1"/>
        <rFont val="Calibri"/>
        <family val="2"/>
        <scheme val="minor"/>
      </rPr>
      <t xml:space="preserve">No significant negative externalities identified to date with the main purpose being investment to adapt to and be resilient to climate change and disasters. </t>
    </r>
  </si>
  <si>
    <r>
      <t xml:space="preserve">Summary of Considerations in Assessment of Viability: </t>
    </r>
    <r>
      <rPr>
        <sz val="11"/>
        <color theme="1"/>
        <rFont val="Calibri"/>
        <family val="2"/>
        <scheme val="minor"/>
      </rPr>
      <t xml:space="preserve">Likely low financial returns (negative FIRR) are estimated to be supplemented by important non-market economic, social, environmental and climate / disaster related benefits. Viability will depend significantly on social weightings given to protecting Fijians from disaster inflicted death and injury. The model indicates that from </t>
    </r>
  </si>
  <si>
    <t xml:space="preserve">                                                                                                              commencement of benefits, average annual consolidated benefits of $8.0m p.a. from multiple sub-projects will be needed to achieve an EIRR of 6%. This equates to $44.44 per beneficiary person ($222.22 per beneficiary household) p.a. Considering the extent of non-market economic, social environmental, climate and disaster benefits</t>
  </si>
  <si>
    <t xml:space="preserve">                                                                                                              and given Fiji's high vulnerability to disasters (especially cyclones) and the high value placed on protecting human life such returns to reach a minimum EIRR of 6% seem solid.   </t>
  </si>
  <si>
    <t>Project 5: MRMD - Improving Connectivity - Rural &amp; Maritime Communities</t>
  </si>
  <si>
    <t>3. Benefits start to flow from year 3 and peak in year 11 and apply to multiple rural locations throughout the country.</t>
  </si>
  <si>
    <t>4. Full life of investment is estimated on average at 20 years (though will vary between investment types) after full construction, with 30 years of cashflows in total provided for. Nil residual value at the end of the full life is provided for.</t>
  </si>
  <si>
    <t xml:space="preserve">5. Total Opex calculated as 3% of cumulative Capex. </t>
  </si>
  <si>
    <r>
      <t xml:space="preserve">Market Revenues: </t>
    </r>
    <r>
      <rPr>
        <sz val="11"/>
        <color theme="1"/>
        <rFont val="Calibri"/>
        <family val="2"/>
        <scheme val="minor"/>
      </rPr>
      <t xml:space="preserve">Local roads, jetties, wharves etc. are to be located in small rural communities with no significant direct additional revenues to these public goods. Modest indirect revenues are anticipated (e.g. from income and consumption taxes) from increased economic activity and production. </t>
    </r>
  </si>
  <si>
    <r>
      <rPr>
        <b/>
        <sz val="11"/>
        <color theme="1"/>
        <rFont val="Calibri"/>
        <family val="2"/>
        <scheme val="minor"/>
      </rPr>
      <t xml:space="preserve">Non-Market Benefits: </t>
    </r>
    <r>
      <rPr>
        <sz val="11"/>
        <color theme="1"/>
        <rFont val="Calibri"/>
        <family val="2"/>
        <scheme val="minor"/>
      </rPr>
      <t xml:space="preserve">Important non-market benefits are estimated including enhanced agricultural and fisheries production, local employment, travel savings time, better health access; and lower poverty. </t>
    </r>
  </si>
  <si>
    <r>
      <rPr>
        <b/>
        <sz val="11"/>
        <color theme="1"/>
        <rFont val="Calibri"/>
        <family val="2"/>
        <scheme val="minor"/>
      </rPr>
      <t xml:space="preserve">Non-Market Costs / Disbenefits: </t>
    </r>
    <r>
      <rPr>
        <sz val="11"/>
        <color theme="1"/>
        <rFont val="Calibri"/>
        <family val="2"/>
        <scheme val="minor"/>
      </rPr>
      <t xml:space="preserve">Minor negative externalities are expected from the creation of additional pollution and GHG emissions from incremental use of road and sea transports vehicles / vessels. </t>
    </r>
  </si>
  <si>
    <r>
      <t xml:space="preserve">Summary of Considerations in Assessment of Viability: </t>
    </r>
    <r>
      <rPr>
        <sz val="11"/>
        <color theme="1"/>
        <rFont val="Calibri"/>
        <family val="2"/>
        <scheme val="minor"/>
      </rPr>
      <t xml:space="preserve">Likely low financial returns (negative FIRR) are estimated to be supplemented by moderate non-market economic; and social benefits. Viability will depend significantly on social weightings given to rural dwellers in smaller and remoter communities. The model indicates that from commencement of benefits average annual consolidated benefits of $5.2m p.a. from multiple sub-projects will be </t>
    </r>
  </si>
  <si>
    <t xml:space="preserve">                                                                                                              required to achieve an EIRR of 6%. This equates to $28.88 per beneficiary person ($144.44 per beneficiary household) p.a. Considering the extent of non-market economic and social benefits such returns to reach a minimum EIRR of 6% seem solid.   </t>
  </si>
  <si>
    <t>Project 6: DOE - 15,000 Solar Home Systems for Rural and Maritime Communities</t>
  </si>
  <si>
    <t>1. Capex as per preliminary DOE project total cost estimates.</t>
  </si>
  <si>
    <t>2. Construction phased over initial an estimated 10 years.</t>
  </si>
  <si>
    <t>3. Benefits start to flow from year 3 as project is progressively implemented and apply to 15,000 households in targeted regions.</t>
  </si>
  <si>
    <t xml:space="preserve">5. Total Opex calculated as 2% p.a. of cumulative Capex. </t>
  </si>
  <si>
    <t>6. Consolidated benefits are estimated as the residual in the model being the benefit level needed to hit the break-even IRR of 6.0% given estimated cost levels and phasing.</t>
  </si>
  <si>
    <r>
      <t xml:space="preserve">Assessment of Economic, Social, Environmental and Climate Viability:  </t>
    </r>
    <r>
      <rPr>
        <sz val="11"/>
        <color theme="1"/>
        <rFont val="Calibri"/>
        <family val="2"/>
        <scheme val="minor"/>
      </rPr>
      <t>Strong</t>
    </r>
  </si>
  <si>
    <r>
      <rPr>
        <b/>
        <sz val="11"/>
        <color theme="1"/>
        <rFont val="Calibri"/>
        <family val="2"/>
        <scheme val="minor"/>
      </rPr>
      <t>Market Revenues:</t>
    </r>
    <r>
      <rPr>
        <sz val="11"/>
        <color theme="1"/>
        <rFont val="Calibri"/>
        <family val="2"/>
        <scheme val="minor"/>
      </rPr>
      <t xml:space="preserve"> The proposed  support to installation of 15,000 solar home systems, many in remoter greenfield locations and some to replace existing grid arrangements should enhance local and EFL revenue sources through incremental growth in customers willing to pay for more reliable and affordable energy supplies. Policy on cost recovery for units installed is not yet finalized but there is scope for significant recovery over time from beneficiaries.  Cost savings to EFL will be possible if a buy-back system from households / businesses is sucessfullyimplemented. In some cases EFL purchase of excess electricity supply to feed back into the grid will be possible.</t>
    </r>
  </si>
  <si>
    <r>
      <rPr>
        <b/>
        <sz val="11"/>
        <color theme="1"/>
        <rFont val="Calibri"/>
        <family val="2"/>
        <scheme val="minor"/>
      </rPr>
      <t>Non-Market Benefits:</t>
    </r>
    <r>
      <rPr>
        <sz val="11"/>
        <color theme="1"/>
        <rFont val="Calibri"/>
        <family val="2"/>
        <scheme val="minor"/>
      </rPr>
      <t xml:space="preserve"> Local residents, businesses and industry should benefit from expected long-term energy efficiencies. There are expected to be significant environmental benefits with less GHG emissions through use of solar particularly where existing systems remain heavily fossil fuels based (diesel). Furthermore, planned design will make the upgraded energy infrastructure more resilient against climate and disaster threats.</t>
    </r>
  </si>
  <si>
    <r>
      <rPr>
        <b/>
        <sz val="11"/>
        <color theme="1"/>
        <rFont val="Calibri"/>
        <family val="2"/>
        <scheme val="minor"/>
      </rPr>
      <t>Non-Market Costs / Disbenefits:</t>
    </r>
    <r>
      <rPr>
        <sz val="11"/>
        <color theme="1"/>
        <rFont val="Calibri"/>
        <family val="2"/>
        <scheme val="minor"/>
      </rPr>
      <t xml:space="preserve"> No major negative external costs have been identified at this stage. Arrangements are being put in place to utilize or properly dispose of solar units once their lifespan expitres. </t>
    </r>
  </si>
  <si>
    <r>
      <t xml:space="preserve">Summary of Considerations in Assessment of Viability: </t>
    </r>
    <r>
      <rPr>
        <sz val="11"/>
        <color theme="1"/>
        <rFont val="Calibri"/>
        <family val="2"/>
        <scheme val="minor"/>
      </rPr>
      <t xml:space="preserve">Expected incremental revenue increases, cost recoveries, and cost savings should mainly be at the household level but can moderatey consolidate EFL and local authorities financial situations which should be strongly supplemented by non-market economic, social, environmental and climate / disaster benefits. The model indicates that from commencement of benefits average annual consolidated benefits of $144.3m p.a. will be required to achieve an EIRR of 6%. </t>
    </r>
  </si>
  <si>
    <t xml:space="preserve">                                                                                                              This equates to a threshold of $69.33 per beneficiary person p.a. ($346.67 per beneficiary household) p.a. Considering the extent of market and non-market benefits such returns to reach a minimum EIRR of 6% seem strong.  </t>
  </si>
  <si>
    <t>Project 7: MOE - Nadi Flood Alleviation Project</t>
  </si>
  <si>
    <t>1. Capex as per MOE preliminary project total cost estimates.</t>
  </si>
  <si>
    <t>3. Benefits start to flow from year 4 and assist mitigate flooding for the commuity in Nadi town and other areas of Western Administration.</t>
  </si>
  <si>
    <t xml:space="preserve">5. Total Opex calculated as 1% of cumulative Capex commencing in year 4. </t>
  </si>
  <si>
    <r>
      <rPr>
        <b/>
        <sz val="11"/>
        <color theme="1"/>
        <rFont val="Calibri"/>
        <family val="2"/>
        <scheme val="minor"/>
      </rPr>
      <t>Market Revenues:</t>
    </r>
    <r>
      <rPr>
        <sz val="11"/>
        <color theme="1"/>
        <rFont val="Calibri"/>
        <family val="2"/>
        <scheme val="minor"/>
      </rPr>
      <t xml:space="preserve"> The investment targets major engineering work to extensive waterways to alleviate regular flooding in Nadi town and surrounds. Limited incremental revenues are expected although successful alleviation will increase demand to reside in Nadi with  incremental income and consumption tax revenues expected from additional and more productive residents. Major construction work is also expected to generate production and employment and local and national tax </t>
    </r>
  </si>
  <si>
    <t xml:space="preserve">                                     and non-tax revenues. FIRR is still expected to be significantly negative for what is essentially a public good form of investment.</t>
  </si>
  <si>
    <r>
      <rPr>
        <b/>
        <sz val="11"/>
        <color theme="1"/>
        <rFont val="Calibri"/>
        <family val="2"/>
        <scheme val="minor"/>
      </rPr>
      <t>Non-Market Benefits:</t>
    </r>
    <r>
      <rPr>
        <sz val="11"/>
        <color theme="1"/>
        <rFont val="Calibri"/>
        <family val="2"/>
        <scheme val="minor"/>
      </rPr>
      <t xml:space="preserve"> Major indirect economic benefits are expected through stimulation of local production and employment both pre and post investment. Significant social benefits are expected through residents and businesses not having to endure the very significant challenges of regular major flooding.. </t>
    </r>
  </si>
  <si>
    <r>
      <rPr>
        <b/>
        <sz val="11"/>
        <color theme="1"/>
        <rFont val="Calibri"/>
        <family val="2"/>
        <scheme val="minor"/>
      </rPr>
      <t>Non-Market Costs / Disbenefits:</t>
    </r>
    <r>
      <rPr>
        <sz val="11"/>
        <color theme="1"/>
        <rFont val="Calibri"/>
        <family val="2"/>
        <scheme val="minor"/>
      </rPr>
      <t xml:space="preserve"> Significant environmental negative externalities have been identified by some potential external financiers, particulary related to major dredging which is planned with likely adverse effects on major ecosystems. Alternative design approaches are being investigated to see if such negative externalities can be mitigated.</t>
    </r>
  </si>
  <si>
    <r>
      <t xml:space="preserve">Summary of Considerations in Assessment of Viability: </t>
    </r>
    <r>
      <rPr>
        <sz val="11"/>
        <color theme="1"/>
        <rFont val="Calibri"/>
        <family val="2"/>
        <scheme val="minor"/>
      </rPr>
      <t xml:space="preserve">Proposed project design is preliminary and may be further revised. This implies a need for caution about likely outcomes and viability. Likely weak financial returns are estimated to be likely to be solidly outweighed by non-market economic and social benefits and the resilient adaptive nature of the design which will address climate and disaster risks. The model indicates that from commencement of benefits annual consolidated benefits averaging $36.9m p.a. will be required to achieve an EIRR of 6%. </t>
    </r>
  </si>
  <si>
    <t xml:space="preserve">                                                                                                              This equates to $246.00 per beneficiary ($1,230.00 per beneficiary household) p.a. Considering the likely extent of market and non-market economic and social benefits, albeit offset by potentially significant negative environmental externalities, such returns to reach a minimum EIRR of 6% seem strongly likely but this rating may change if environmental issues are not resolved. It is understood that ADB, EIB and AIFFP have undertaken initial feasibility assessments that were   </t>
  </si>
  <si>
    <t xml:space="preserve">                                                                                                              strongly positive, apart from the abovementioned negative environmental impacts, which may cause some or all to withdraw their processing and funding. </t>
  </si>
  <si>
    <t>Project 8: DOE - Renewable Energy - Hydro</t>
  </si>
  <si>
    <t>2. Construction phased over initial an estimated 6 years.</t>
  </si>
  <si>
    <t>3. Benefits start to flow from year 7 to a significant number of beneficiaries in selected locations.</t>
  </si>
  <si>
    <t>4. Full life of investment is estimated at 34 years after full construction, with 40 years of cashflows in total provided for. Nil residual value at the end of the full life is provided for.</t>
  </si>
  <si>
    <r>
      <rPr>
        <b/>
        <sz val="11"/>
        <color theme="1"/>
        <rFont val="Calibri"/>
        <family val="2"/>
        <scheme val="minor"/>
      </rPr>
      <t>Market Revenues:</t>
    </r>
    <r>
      <rPr>
        <sz val="11"/>
        <color theme="1"/>
        <rFont val="Calibri"/>
        <family val="2"/>
        <scheme val="minor"/>
      </rPr>
      <t xml:space="preserve"> The proposed  creation and conversion (from diesel) of significant hydro energy sources should enhance local and EFL revenue sources through incremental growth in customers willing to pay for more reliable and affordable energy supplies. Existing unit costs of energy production should also fall.</t>
    </r>
  </si>
  <si>
    <r>
      <rPr>
        <b/>
        <sz val="11"/>
        <color theme="1"/>
        <rFont val="Calibri"/>
        <family val="2"/>
        <scheme val="minor"/>
      </rPr>
      <t>Non-Market Benefits:</t>
    </r>
    <r>
      <rPr>
        <sz val="11"/>
        <color theme="1"/>
        <rFont val="Calibri"/>
        <family val="2"/>
        <scheme val="minor"/>
      </rPr>
      <t xml:space="preserve"> Local residents, agriculture, fishing, businesses and industry should benefit from expected long-term energy efficiency improvements. There are expected to be significant environmental benefits with less GHG emissions through use of hydro particularly as existing systems remains heavily fossil fuels based (diesel). Furthermore, planned design will make the upgraded energy infrastructure more resilient against climate and disaster threats.</t>
    </r>
  </si>
  <si>
    <r>
      <rPr>
        <b/>
        <sz val="11"/>
        <color theme="1"/>
        <rFont val="Calibri"/>
        <family val="2"/>
        <scheme val="minor"/>
      </rPr>
      <t>Non-Market Costs / Disbenefits:</t>
    </r>
    <r>
      <rPr>
        <sz val="11"/>
        <color theme="1"/>
        <rFont val="Calibri"/>
        <family val="2"/>
        <scheme val="minor"/>
      </rPr>
      <t xml:space="preserve"> No major negative external costs have been identified at this stage.</t>
    </r>
  </si>
  <si>
    <r>
      <t xml:space="preserve">Summary of Considerations in Assessment of Viability: </t>
    </r>
    <r>
      <rPr>
        <sz val="11"/>
        <color theme="1"/>
        <rFont val="Calibri"/>
        <family val="2"/>
        <scheme val="minor"/>
      </rPr>
      <t xml:space="preserve">Expected revenue increases and cost savings should consolidate EFL and local authorities financial situations which should be strongly supplemented by non-market economic, social, environmental and climate / disaster benefits. The model indicates that from commencement of benefits average annual consolidated benefits of $20.3m p.a. will be required to achieve an EIRR of 6%. </t>
    </r>
  </si>
  <si>
    <t xml:space="preserve">                                                                                                               This equates to a threshold of $406 per beneficiary person p.a. ($2,030 per beneficiary household) p.a. but could be reduced if current uncertain levels of beneficiaries prove to be higher based on final locations and design. Considering the extent of market and non-market benefits such returns to reach a minimum EIRR of 6% still seem strong.  </t>
  </si>
  <si>
    <t>Project 9: MRMD - Access to Water for Rural Communities</t>
  </si>
  <si>
    <t>3. Benefits start to flow from year 3 and peak in year 11, flowing to multiple rural locations.</t>
  </si>
  <si>
    <r>
      <t xml:space="preserve">Market Revenues: </t>
    </r>
    <r>
      <rPr>
        <sz val="11"/>
        <color theme="1"/>
        <rFont val="Calibri"/>
        <family val="2"/>
        <scheme val="minor"/>
      </rPr>
      <t xml:space="preserve">Local water supply and sanitation services are to be located in rural communities with negligible direct additional revenues with charges not applied in most locations. Modest indirect revenues are anticipated (e.g. from income and consumption taxes) and government cost savings are expected through eliminating the need for water carting during dry periods. </t>
    </r>
  </si>
  <si>
    <r>
      <rPr>
        <b/>
        <sz val="11"/>
        <color theme="1"/>
        <rFont val="Calibri"/>
        <family val="2"/>
        <scheme val="minor"/>
      </rPr>
      <t xml:space="preserve">Non-Market Benefits: </t>
    </r>
    <r>
      <rPr>
        <sz val="11"/>
        <color theme="1"/>
        <rFont val="Calibri"/>
        <family val="2"/>
        <scheme val="minor"/>
      </rPr>
      <t xml:space="preserve">Important non-market benefits are estimated including enhanced agricultural and fisheries production, local employment, travel savings time, better health, lower poverty and positive environmental and climate effects through use of renewable energy sources. </t>
    </r>
  </si>
  <si>
    <r>
      <rPr>
        <b/>
        <sz val="11"/>
        <color theme="1"/>
        <rFont val="Calibri"/>
        <family val="2"/>
        <scheme val="minor"/>
      </rPr>
      <t>Non-Market Costs / Disbenefits:</t>
    </r>
    <r>
      <rPr>
        <sz val="11"/>
        <color theme="1"/>
        <rFont val="Calibri"/>
        <family val="2"/>
        <scheme val="minor"/>
      </rPr>
      <t xml:space="preserve"> No major negative externalities identified to date</t>
    </r>
  </si>
  <si>
    <r>
      <t xml:space="preserve">Summary of Considerations in Assessment of Viability: </t>
    </r>
    <r>
      <rPr>
        <sz val="11"/>
        <color theme="1"/>
        <rFont val="Calibri"/>
        <family val="2"/>
        <scheme val="minor"/>
      </rPr>
      <t xml:space="preserve">Likely modest financial returns (negative FIRR) are estimated to be supplemented by moderate non-market economic, social, environmental and climate / disaster benefits. Viability will depend significantly on social weightings given to rural dwellers in smaller and remoter communities. The model indicates that from commencement of benefits average annual consolidated benefits of $2.5m p.a. from multiple sub-projects will be </t>
    </r>
  </si>
  <si>
    <t xml:space="preserve">                                                                                                              required to achieve an EIRR of 6%. This equates to $13.88 per beneficiary person ($69.44 per beneficiary household) p.a. Considering the extent of market and especially non-market social benefits such returns to reach a minimum EIRR of 6% seem solid.   </t>
  </si>
  <si>
    <t>Project 10: FPCL - Suva Port Relocation</t>
  </si>
  <si>
    <t>1. Capex as per preliminary FPCL project total cost estimates</t>
  </si>
  <si>
    <t>2. Construction phased over initial an estimates 5 years</t>
  </si>
  <si>
    <t>3. Benefits start to flow from year 6 and are widely dispersed nationally given the significance of Suva port for both imports and exports</t>
  </si>
  <si>
    <t>4. Full life of investment is estimated at 25 years after full construction, with 30 years of cashflows in total provided for. Nil residual value at the end of the full life is provided for.</t>
  </si>
  <si>
    <t>5. Total Opex calculated as 3% of cumulative Capex p.a. commencing from year of commencement (year 6).</t>
  </si>
  <si>
    <r>
      <rPr>
        <b/>
        <sz val="11"/>
        <color theme="1"/>
        <rFont val="Calibri"/>
        <family val="2"/>
        <scheme val="minor"/>
      </rPr>
      <t>Market Revenues:</t>
    </r>
    <r>
      <rPr>
        <sz val="11"/>
        <color theme="1"/>
        <rFont val="Calibri"/>
        <family val="2"/>
        <scheme val="minor"/>
      </rPr>
      <t xml:space="preserve"> FPCL operates as a PE and is expected to pursue most investments on a commercial basis. Given its relatively strong balance sheet, major cost efficiency savings from port relocation / modernization and significant incremental revenues from additional port throughput, the FIRR for this investment is estimated to be strong. </t>
    </r>
  </si>
  <si>
    <r>
      <rPr>
        <b/>
        <sz val="11"/>
        <color theme="1"/>
        <rFont val="Calibri"/>
        <family val="2"/>
        <scheme val="minor"/>
      </rPr>
      <t>Non-Market Benefits:</t>
    </r>
    <r>
      <rPr>
        <sz val="11"/>
        <color theme="1"/>
        <rFont val="Calibri"/>
        <family val="2"/>
        <scheme val="minor"/>
      </rPr>
      <t xml:space="preserve"> National agricultural, fishing, industry, commerce, tourism and consumers will benefit from major efficiency savings and increased production opportunities nationally. Significant environmental improvements are expected from more efficient traffic movement particularly relocation from the current city centre location. Design will make the new port more resilient against climate and disaster threats.</t>
    </r>
  </si>
  <si>
    <r>
      <rPr>
        <b/>
        <sz val="11"/>
        <color theme="1"/>
        <rFont val="Calibri"/>
        <family val="2"/>
        <scheme val="minor"/>
      </rPr>
      <t>Non-Market Costs / Disbenefits:</t>
    </r>
    <r>
      <rPr>
        <sz val="11"/>
        <color theme="1"/>
        <rFont val="Calibri"/>
        <family val="2"/>
        <scheme val="minor"/>
      </rPr>
      <t xml:space="preserve"> Additional throughput at the port may lead to modest additional production and transport driven pollution and GHG emissions locally and nationally , though these will be at least partially offset by the non-market environmental and climate benefits above</t>
    </r>
  </si>
  <si>
    <r>
      <t xml:space="preserve">Summary of Considerations in Assessment of Viability: </t>
    </r>
    <r>
      <rPr>
        <sz val="11"/>
        <color theme="1"/>
        <rFont val="Calibri"/>
        <family val="2"/>
        <scheme val="minor"/>
      </rPr>
      <t xml:space="preserve">Likely strong financial returns are estimated to be supplemented by strong non-market economic, social, environmental and climate / disaster benefits. The model indicates that from commencement of benefits average annual consolidated benefits of $35.7m p.a. will be required to achieve an EIRR of 6%. This equates to a manageable $79.33 per beneficiary person ($396.67 per beneficiary household) p.a. </t>
    </r>
  </si>
  <si>
    <t xml:space="preserve">                                                                                                              Considering the extent of strong market and non-market benefits such returns to reach a minimum EIRR of 6% seem strong. Note prior and ongoing work by multilaterals on the development of Fiji's ports (including preliminary ADB analysis of Suva port relocation ) indicate good scope for strong FIRR and EIRR providing design and implementation is effective.   </t>
  </si>
  <si>
    <t>Project 11: FPCL - Muaiwalu 2 New Interisland Terminal Project</t>
  </si>
  <si>
    <t>2. Construction phased over initial an estimates 3 years</t>
  </si>
  <si>
    <t>3. Benefits start to flow from year 4, supporting a large population group throughout the islands</t>
  </si>
  <si>
    <t>4. Full life of investment is estimated at 27 years after full construction, with 30 years of cashflows in total provided for. Nil residual value at the end of the full life is provided for.</t>
  </si>
  <si>
    <t>5. Total Opex calculated as 3% of cumulative Capex p.a. commencing from year of commencement (year 4).</t>
  </si>
  <si>
    <r>
      <rPr>
        <b/>
        <sz val="11"/>
        <color theme="1"/>
        <rFont val="Calibri"/>
        <family val="2"/>
        <scheme val="minor"/>
      </rPr>
      <t>Market Revenues:</t>
    </r>
    <r>
      <rPr>
        <sz val="11"/>
        <color theme="1"/>
        <rFont val="Calibri"/>
        <family val="2"/>
        <scheme val="minor"/>
      </rPr>
      <t xml:space="preserve"> FPCL operates as a PE and is expected to pursue most investments on a commercial basis. Given the small amount of this investment, FPCL's relatively strong balance sheet, cost efficiency savings from the interisland terminal upgrade and incremental revenues from additional passengers and goods the FIRR for this investment is estimated to be strong. </t>
    </r>
  </si>
  <si>
    <r>
      <rPr>
        <b/>
        <sz val="11"/>
        <color theme="1"/>
        <rFont val="Calibri"/>
        <family val="2"/>
        <scheme val="minor"/>
      </rPr>
      <t>Non-Market Benefits:</t>
    </r>
    <r>
      <rPr>
        <sz val="11"/>
        <color theme="1"/>
        <rFont val="Calibri"/>
        <family val="2"/>
        <scheme val="minor"/>
      </rPr>
      <t xml:space="preserve"> Local agricultural, fishing, industry, commerce, consumers and interisland travellers will benefit from efficiency savings and increased production and commercial opportunities. Modest environmental improvements are expected from more efficient traffic movement, while design will make the terminal more resilient against climate and disaster threats.</t>
    </r>
  </si>
  <si>
    <r>
      <rPr>
        <b/>
        <sz val="11"/>
        <color theme="1"/>
        <rFont val="Calibri"/>
        <family val="2"/>
        <scheme val="minor"/>
      </rPr>
      <t>Non-Market Costs / Disbenefits:</t>
    </r>
    <r>
      <rPr>
        <sz val="11"/>
        <color theme="1"/>
        <rFont val="Calibri"/>
        <family val="2"/>
        <scheme val="minor"/>
      </rPr>
      <t xml:space="preserve"> Additional passenger throughput at the terminal may lead to modest additional transport driven pollution and GHG emissions, though these will be at least partially offset by the non-market environmental and climate benefits above</t>
    </r>
  </si>
  <si>
    <r>
      <t xml:space="preserve">Summary of Considerations in Assessment of Viability: </t>
    </r>
    <r>
      <rPr>
        <sz val="11"/>
        <color theme="1"/>
        <rFont val="Calibri"/>
        <family val="2"/>
        <scheme val="minor"/>
      </rPr>
      <t xml:space="preserve">Likely strong financial returns are estimated to be supplemented by moderate non-market economic, social, environmental and climate / disaster benefits. The model indicates that from commencement of benefits average annual consolidated benefits of $0.072 p.a. will be required to achieve an EIRR of 6%. This equates to a relatively low $2.40 per beneficiary person ($12.00 per beneficiary household) p.a. </t>
    </r>
  </si>
  <si>
    <t xml:space="preserve">                                                                                                               Considering the extent of market and non-market benefits such returns to reach a minimum EIRR of 6% seem strong.   </t>
  </si>
  <si>
    <t xml:space="preserve">Project 12: FSC - Upgrade Buildings and Factory Equipment </t>
  </si>
  <si>
    <t>1. Capex as per FSC preliminary project total cost estimates</t>
  </si>
  <si>
    <t xml:space="preserve">3. Benefits start to flow from year 4, providing benefits to large numbers participating in and dependent on the sugar industry </t>
  </si>
  <si>
    <t xml:space="preserve">5. Total Opex calculated at 2% of cumulative commencing in year 4. </t>
  </si>
  <si>
    <r>
      <t xml:space="preserve">Assessment of Economic, Social, Environmental and Climate Viability:  </t>
    </r>
    <r>
      <rPr>
        <sz val="11"/>
        <color theme="1"/>
        <rFont val="Calibri"/>
        <family val="2"/>
        <scheme val="minor"/>
      </rPr>
      <t>Moderate with FSC restructuring, unlikely without restructuring</t>
    </r>
  </si>
  <si>
    <r>
      <rPr>
        <b/>
        <sz val="11"/>
        <color theme="1"/>
        <rFont val="Calibri"/>
        <family val="2"/>
        <scheme val="minor"/>
      </rPr>
      <t>Market Revenues:</t>
    </r>
    <r>
      <rPr>
        <sz val="11"/>
        <color theme="1"/>
        <rFont val="Calibri"/>
        <family val="2"/>
        <scheme val="minor"/>
      </rPr>
      <t xml:space="preserve"> FSC was meant to operate as a PE and was expected to pursue most investments on a commercial basis. However, it is significantly insolvent (Table 15) and for some years reliant on budget funding for any investments. Given its insolvent balance sheet it is difficult to say whether cost efficiency savings from upgrading of factory buildings and incremental revenues from additional  production will reverse its record of negative FIRR on </t>
    </r>
  </si>
  <si>
    <t xml:space="preserve">                                     government investments. While incremental revenues should flow from the project without further details of financial restructuring of FSC the FIRR for this investment is estimated to be negative. </t>
  </si>
  <si>
    <r>
      <rPr>
        <b/>
        <sz val="11"/>
        <color theme="1"/>
        <rFont val="Calibri"/>
        <family val="2"/>
        <scheme val="minor"/>
      </rPr>
      <t>Non-Market Benefits:</t>
    </r>
    <r>
      <rPr>
        <sz val="11"/>
        <color theme="1"/>
        <rFont val="Calibri"/>
        <family val="2"/>
        <scheme val="minor"/>
      </rPr>
      <t xml:space="preserve"> Local sugar producers and those with indirect links to the industry should benefit from improved factory efficiencies and enhanced cane throughput. No significant environmental improvements are expected from more efficient production though planned design will make the upgraded fctory and infrastructure more resilient against climate and disaster threats.</t>
    </r>
  </si>
  <si>
    <r>
      <rPr>
        <b/>
        <sz val="11"/>
        <color theme="1"/>
        <rFont val="Calibri"/>
        <family val="2"/>
        <scheme val="minor"/>
      </rPr>
      <t>Non-Market Costs / Disbenefits:</t>
    </r>
    <r>
      <rPr>
        <sz val="11"/>
        <color theme="1"/>
        <rFont val="Calibri"/>
        <family val="2"/>
        <scheme val="minor"/>
      </rPr>
      <t xml:space="preserve"> Additional factory production along with increased use of fertilizers on farms through increased production may lead to modest additional pollution and GHG emissions, though these will be at least partially offset by the climate resilience benefits noted above.</t>
    </r>
  </si>
  <si>
    <r>
      <t xml:space="preserve">Summary of Considerations in Assessment of Viability: </t>
    </r>
    <r>
      <rPr>
        <sz val="11"/>
        <color theme="1"/>
        <rFont val="Calibri"/>
        <family val="2"/>
        <scheme val="minor"/>
      </rPr>
      <t xml:space="preserve">Without major restructuring of the FSC likely weak financial returns will only be modestly supplemented by moderate non-market economic, social, environmental and climate / disaster benefits. The model indicates that from commencement of benefits average annual consolidated benefits of $5.1m p.a. will be required to achieve an EIRR of 6%. </t>
    </r>
  </si>
  <si>
    <t xml:space="preserve">                                                                                                              This equates to a relatively substantial threshold of $34.00 per beneficiary person ($170.00 per beneficiary household) p.a. Considering the extent of market and non-market benefits such returns to reach a minimum EIRR of 6% seem only moderate if matched by FSC restructuring and unlikely if not.  </t>
  </si>
  <si>
    <t>Project 13: MRMD - Enabling Access to Quality Rural Public Services</t>
  </si>
  <si>
    <t>3. Benefits start to flow from year 3 and peak in year 11.</t>
  </si>
  <si>
    <r>
      <t xml:space="preserve">Market Revenues: </t>
    </r>
    <r>
      <rPr>
        <sz val="11"/>
        <color theme="1"/>
        <rFont val="Calibri"/>
        <family val="2"/>
        <scheme val="minor"/>
      </rPr>
      <t>Government service centres are to be located in small rural populations with modest direct additional revenues (e.g. non-tax charges and rental of houses to civil serants relocated) and also modest indirect revenues (e.g. from income and consumption taxes). Savings in travel costs for public administration are also expected.</t>
    </r>
  </si>
  <si>
    <r>
      <rPr>
        <b/>
        <sz val="11"/>
        <color theme="1"/>
        <rFont val="Calibri"/>
        <family val="2"/>
        <scheme val="minor"/>
      </rPr>
      <t xml:space="preserve">Non-Market Benefits: </t>
    </r>
    <r>
      <rPr>
        <sz val="11"/>
        <color theme="1"/>
        <rFont val="Calibri"/>
        <family val="2"/>
        <scheme val="minor"/>
      </rPr>
      <t xml:space="preserve">Important non-market benefits are estimated including agricultural and fisheries production, local employment, travel savings time, better health; and lower poverty. </t>
    </r>
  </si>
  <si>
    <r>
      <rPr>
        <b/>
        <sz val="11"/>
        <color theme="1"/>
        <rFont val="Calibri"/>
        <family val="2"/>
        <scheme val="minor"/>
      </rPr>
      <t>Non-Market Costs / Disbenefits:</t>
    </r>
    <r>
      <rPr>
        <sz val="11"/>
        <color theme="1"/>
        <rFont val="Calibri"/>
        <family val="2"/>
        <scheme val="minor"/>
      </rPr>
      <t xml:space="preserve"> Minor negative externalities are expected from construction of additional government buildings and infrastructure and from increased transport usage. This will be offset by designing green and resilient buildings and using the service centres to promote climate friendly and resilient approaches by local communities.</t>
    </r>
  </si>
  <si>
    <r>
      <t xml:space="preserve">Summary of Considerations in Assessment of Viability: </t>
    </r>
    <r>
      <rPr>
        <sz val="11"/>
        <color theme="1"/>
        <rFont val="Calibri"/>
        <family val="2"/>
        <scheme val="minor"/>
      </rPr>
      <t xml:space="preserve">Likely modest financial returns (negative FIRR) are estimated to be supplemented by moderate to solid non-market economic and social benefits. Viability will depend significantly on weightings given to social benefits for rural dwellers in smaller and remoter communities. The model indicates that from commencement of benefits average annual consolidated benefits of $7.9 p.a. from multiple sub-projects will be </t>
    </r>
  </si>
  <si>
    <t xml:space="preserve">                                                                                                              required to achieve an EIRR of 6%. This equates to $43.88 per beneficiary person ($219.44 per beneficiary household) p.a. Considering the extent of non-market social and economic benefits such returns to reach a minimum EIRR of 6% seem solid.   </t>
  </si>
  <si>
    <t>Project 14: F. Airports - Green Airport Upgrades</t>
  </si>
  <si>
    <t>1. Capex as per preliminaryFiji Airways project total cost estimates</t>
  </si>
  <si>
    <t>2. Construction phased over an estimated 2 years</t>
  </si>
  <si>
    <t>3. Benefits start to flow from year 3, with significant passenger usage</t>
  </si>
  <si>
    <t xml:space="preserve">5. Total Opex calculated as 3% of cumulative commencing in year 3. </t>
  </si>
  <si>
    <r>
      <rPr>
        <b/>
        <sz val="11"/>
        <color theme="1"/>
        <rFont val="Calibri"/>
        <family val="2"/>
        <scheme val="minor"/>
      </rPr>
      <t>Market Revenues:</t>
    </r>
    <r>
      <rPr>
        <sz val="11"/>
        <color theme="1"/>
        <rFont val="Calibri"/>
        <family val="2"/>
        <scheme val="minor"/>
      </rPr>
      <t xml:space="preserve"> FA is meant to operate as a PE and is expected to pursue most investments on a commercial basis. FA has a good history of strong financial performance including debt repayment (Table 15). Given its strong balance sheet the proposed  relatively low-cost conversion of significant energy sources at Nadi airport from the grid to solar should be manageable and over the longer term enhance FAs positive FIRR performance. While most benefits will come in terms of cost </t>
    </r>
  </si>
  <si>
    <t xml:space="preserve">                                      efficiency savings consideration will also be given to minor short term revenue increases to assist cover investment costs.</t>
  </si>
  <si>
    <r>
      <rPr>
        <b/>
        <sz val="11"/>
        <color theme="1"/>
        <rFont val="Calibri"/>
        <family val="2"/>
        <scheme val="minor"/>
      </rPr>
      <t>Non-Market Benefits:</t>
    </r>
    <r>
      <rPr>
        <sz val="11"/>
        <color theme="1"/>
        <rFont val="Calibri"/>
        <family val="2"/>
        <scheme val="minor"/>
      </rPr>
      <t xml:space="preserve"> FA, travellers, airport businesses and staff and indirectly the tourism industry should benefit from expected long-term energy efficiencies. There are expected to be significant environmental benefits with less GHG emissions through use of solar particularly while the grid system remains heavily fossil fuels based. Furthermore, planned design will make the upgraded energy infrastructure more resilient against climate and disaster threats.</t>
    </r>
  </si>
  <si>
    <r>
      <t xml:space="preserve">Summary of Considerations in Assessment of Viability: </t>
    </r>
    <r>
      <rPr>
        <sz val="11"/>
        <color theme="1"/>
        <rFont val="Calibri"/>
        <family val="2"/>
        <scheme val="minor"/>
      </rPr>
      <t xml:space="preserve">Expected revenue increases and cost savings should consolidate FAs strong existing financial situation which should be strongly supplemented by non-market economic, social, environmental and climate / disaster benefits. The model indicates that from commencement of benefits average annual consolidated benefits of $0.38m p.a. will be required to achieve an EIRR of 6%. </t>
    </r>
  </si>
  <si>
    <t xml:space="preserve">                                                                                                              This equates to a threshold of $1.27 per beneficiary person ($6.33 per beneficiary household) p.a. Considering the extent of market and non-market benefits such returns to reach a minimum EIRR of 6% seem strong.  </t>
  </si>
  <si>
    <t>Project 15: DOE - Upgrade 50 Diesel Generators to 50 Solar Hybrid Systems.</t>
  </si>
  <si>
    <t>2. Construction phased over initial an estimated 3 years.</t>
  </si>
  <si>
    <t>3. Benefits start to flow from year 4 to 50 targeted communities.</t>
  </si>
  <si>
    <r>
      <rPr>
        <b/>
        <sz val="11"/>
        <color theme="1"/>
        <rFont val="Calibri"/>
        <family val="2"/>
        <scheme val="minor"/>
      </rPr>
      <t>Market Revenues:</t>
    </r>
    <r>
      <rPr>
        <sz val="11"/>
        <color theme="1"/>
        <rFont val="Calibri"/>
        <family val="2"/>
        <scheme val="minor"/>
      </rPr>
      <t xml:space="preserve"> The proposed  conversion of significant energy sources, mainly in remoter areas from diesel generators to solar hybrid systems to solar should enhance local and EFL revenue sources through incremental growth in customers willing to pay for more reliable and affordable energy supplies. </t>
    </r>
  </si>
  <si>
    <r>
      <rPr>
        <b/>
        <sz val="11"/>
        <color theme="1"/>
        <rFont val="Calibri"/>
        <family val="2"/>
        <scheme val="minor"/>
      </rPr>
      <t>Non-Market Benefits:</t>
    </r>
    <r>
      <rPr>
        <sz val="11"/>
        <color theme="1"/>
        <rFont val="Calibri"/>
        <family val="2"/>
        <scheme val="minor"/>
      </rPr>
      <t xml:space="preserve"> Local residents, agriculture, fishing, businesses and industry should benefit from expected long-term energy efficiencies. There are expected to be significant environmental benefits with less GHG emissions through use of solar particularly where existing systems remains heavily fossil fuels based (diesel). Furthermore, planned design will make the upgraded energy infrastructure more resilient against climate and disaster threats.</t>
    </r>
  </si>
  <si>
    <r>
      <t xml:space="preserve">Summary of Considerations in Assessment of Viability: </t>
    </r>
    <r>
      <rPr>
        <sz val="11"/>
        <color theme="1"/>
        <rFont val="Calibri"/>
        <family val="2"/>
        <scheme val="minor"/>
      </rPr>
      <t xml:space="preserve">Expected revenue increases and cost savings should consolidate EFL and local authorities financial situations which should be strongly supplemented by non-market economic, social, environmental and climate / disaster benefits. The model indicates that from commencement of benefits average annual consolidated benefits of $5.1m p.a. will be required to achieve an EIRR of 6%. </t>
    </r>
  </si>
  <si>
    <t xml:space="preserve">                                                                                                               This equates to a threshold of $42.50 per beneficiary person p.a. ($212.50 per beneficiary household) p.a. Considering the extent of market and non-market benefits such returns to reach a minimum EIRR of 6% seem strong.  </t>
  </si>
  <si>
    <t>Project 16: FSC. 50T Labasa Co-Gen High Pressure Boiler - Labasa</t>
  </si>
  <si>
    <t xml:space="preserve">3. Benefits start to flow from year 6 </t>
  </si>
  <si>
    <t xml:space="preserve">5. Total Opex calculated at 2% of cumulative commencing in year 6. </t>
  </si>
  <si>
    <r>
      <rPr>
        <b/>
        <sz val="11"/>
        <color theme="1"/>
        <rFont val="Calibri"/>
        <family val="2"/>
        <scheme val="minor"/>
      </rPr>
      <t>Market Revenues:</t>
    </r>
    <r>
      <rPr>
        <sz val="11"/>
        <color theme="1"/>
        <rFont val="Calibri"/>
        <family val="2"/>
        <scheme val="minor"/>
      </rPr>
      <t xml:space="preserve"> FSC was meant to operate as a PE and was expected to pursue most investments on a commercial basis. However, it is significantly insolvent (Table 15) and for some years reliant on budget funding for any investments. Given its insolvent balance sheet it is difficult to say whether energy cost efficiency savings and external sales of energy from developing this co-generational plant to convert cane waste to energy will help to reverse its record of negative FIRR on </t>
    </r>
  </si>
  <si>
    <t xml:space="preserve">                                   government investments. There are also technology risks as the method has not been commercially used in Fiji and has mixed results abroad, though some successes have been recorded. While energy savings and incremental revenues from energy sales should flow from the project, without significant financial restructuring of FSC the FIRR for this investment is estimated to be negative. </t>
  </si>
  <si>
    <r>
      <rPr>
        <b/>
        <sz val="11"/>
        <color theme="1"/>
        <rFont val="Calibri"/>
        <family val="2"/>
        <scheme val="minor"/>
      </rPr>
      <t>Non-Market Benefits:</t>
    </r>
    <r>
      <rPr>
        <sz val="11"/>
        <color theme="1"/>
        <rFont val="Calibri"/>
        <family val="2"/>
        <scheme val="minor"/>
      </rPr>
      <t xml:space="preserve"> FSC, local sugar producers and those with indirect links to the industry should benefit from any improved energy efficiencies achieved. There are potentially significant environmental benefits with less GHG emissions through use of renewable biomass. Furthermore, planned design will make the upgraded energy infrastructure more resilient against climate and disaster threats.</t>
    </r>
  </si>
  <si>
    <r>
      <t xml:space="preserve">Summary of Considerations in Assessment of Viability: </t>
    </r>
    <r>
      <rPr>
        <sz val="11"/>
        <color theme="1"/>
        <rFont val="Calibri"/>
        <family val="2"/>
        <scheme val="minor"/>
      </rPr>
      <t xml:space="preserve">Without major restructuring of the FSC likely modest financial returns should be supplemented by non-market economic, social, environmental and climate / disaster benefits. The model indicates that from commencement of benefits average annual consolidated benefits of $3.3m p.a. will be required to achieve an EIRR of 6%. </t>
    </r>
  </si>
  <si>
    <t xml:space="preserve">                                                                                                               This equates to a threshold of $22.00 per beneficiary person ($110.00 per beneficiary household) p.a. Considering the extent of market and non-market benefits such returns to reach a minimum EIRR of 6% seem only moderate if matched by FSC restructuring and unlikely if not.  </t>
  </si>
  <si>
    <t>Project 17: WAF - Water WTP Programme Nadi – Lautoka Scheme</t>
  </si>
  <si>
    <t>Total Yrs 1 to 35</t>
  </si>
  <si>
    <t>1. Capex totalling $199.232m as per preliminary project total cost estimates from WAF</t>
  </si>
  <si>
    <t>2. Construction phased over an estimate period of 10 years</t>
  </si>
  <si>
    <t>3. Some benefits start to flow from year 4 due to phasing in of sub-projects</t>
  </si>
  <si>
    <t>4. Full life of investment is estimated at 25 years after full construction, with 35 years of cashflows in total provided for. Nil residual value at the end of the full life is provided for.</t>
  </si>
  <si>
    <t xml:space="preserve">5. Total OPEX calculated as 5% of cumulative Capex commencing from year 4 </t>
  </si>
  <si>
    <r>
      <t xml:space="preserve">Assessment of Economic, Social, Environmental and Climate Viability:     </t>
    </r>
    <r>
      <rPr>
        <sz val="11"/>
        <color theme="1"/>
        <rFont val="Calibri"/>
        <family val="2"/>
        <scheme val="minor"/>
      </rPr>
      <t xml:space="preserve">Sound </t>
    </r>
  </si>
  <si>
    <t>Considerations in Assessment of Viability:</t>
  </si>
  <si>
    <r>
      <rPr>
        <b/>
        <sz val="11"/>
        <color theme="1"/>
        <rFont val="Calibri"/>
        <family val="2"/>
        <scheme val="minor"/>
      </rPr>
      <t xml:space="preserve">Market Revenues: </t>
    </r>
    <r>
      <rPr>
        <sz val="11"/>
        <color theme="1"/>
        <rFont val="Calibri"/>
        <family val="2"/>
        <scheme val="minor"/>
      </rPr>
      <t xml:space="preserve">The project will generate important cost savings due to the poor condition of existing infrastructure) and generate significant incremental revenues. However, as per most WAF water investments a negative FIRR is likely due to non-economic levels of water tariffs as part of social policy. Weighted tariffs of $0.94 per cubic metre only cover around 50% of WAF's incremental financial costs with most water investments indicating negative FIRR </t>
    </r>
    <r>
      <rPr>
        <b/>
        <sz val="11"/>
        <color theme="1"/>
        <rFont val="Calibri"/>
        <family val="2"/>
        <scheme val="minor"/>
      </rPr>
      <t xml:space="preserve">  </t>
    </r>
  </si>
  <si>
    <r>
      <t xml:space="preserve">Non-Market Benefits: </t>
    </r>
    <r>
      <rPr>
        <sz val="11"/>
        <color theme="1"/>
        <rFont val="Calibri"/>
        <family val="2"/>
        <scheme val="minor"/>
      </rPr>
      <t>Significant non-market benefits are anticipated including social benefits of greater water access for the poor, disadvantaged and disabled and positive environmental and climate / disaster effects, with enhanced resilience. Community health will improve through enhanced access to better quality water.</t>
    </r>
  </si>
  <si>
    <r>
      <rPr>
        <b/>
        <sz val="11"/>
        <color theme="1"/>
        <rFont val="Calibri"/>
        <family val="2"/>
        <scheme val="minor"/>
      </rPr>
      <t xml:space="preserve">Non-Market Costs / Disbenefits: </t>
    </r>
    <r>
      <rPr>
        <sz val="11"/>
        <color theme="1"/>
        <rFont val="Calibri"/>
        <family val="2"/>
        <scheme val="minor"/>
      </rPr>
      <t xml:space="preserve">No major negative externalities identified as yet including in social, gender, environment, climate mitigation (GHG emissions) areas. </t>
    </r>
  </si>
  <si>
    <r>
      <t xml:space="preserve">Summary of Considerations in Assessment of Viability: </t>
    </r>
    <r>
      <rPr>
        <sz val="11"/>
        <color theme="1"/>
        <rFont val="Calibri"/>
        <family val="2"/>
        <scheme val="minor"/>
      </rPr>
      <t xml:space="preserve">Likely weak financial returns are estimated to be outweighed by moderate to strong economic, social, environmental and climate / disaster benefits. The model indicates that from commencement of benefits annual consolidated benefits averaging $22.5m p.a. will be required to achieve an EIRR of 6%. This equates to $562.5 per beneficiary household ($112.50 per person) p.a. Considering the likely extent of </t>
    </r>
  </si>
  <si>
    <t xml:space="preserve">                                                                                                              market and non-market benefits such returns to reach a minimum EIRR of 6% seem relatively sound. Note a 2016 full ADB appraisal for similar water projects estimated an EIRR of 8.5% for measurable benefits and 12% if difficult to measure health and environmental / climate benefits were included.   </t>
  </si>
  <si>
    <t>Project 18: EFL. National Grid Extension</t>
  </si>
  <si>
    <t>1. Capex as per preliminary EFL project total cost estimates.</t>
  </si>
  <si>
    <t>2. Construction phased over initial an estimates 8 years.</t>
  </si>
  <si>
    <t>3. Benefits start to phase in from year 3 as implementation is staggered with full benefits flowing from year 9.</t>
  </si>
  <si>
    <t>4. Full life of investment is estimated at 22 years after full construction completed, with 30 years of cashflows in total provided for. Nil residual value at the end of the full life is provided for.</t>
  </si>
  <si>
    <t xml:space="preserve">5. Total Opex calculated as 2% of cumulative Capex commencing in year 3 and scaling up to maximum levels from year 9.  </t>
  </si>
  <si>
    <r>
      <t xml:space="preserve">Assessment of Economic, Social, Environmental and Climate Viability:  </t>
    </r>
    <r>
      <rPr>
        <sz val="11"/>
        <color theme="1"/>
        <rFont val="Calibri"/>
        <family val="2"/>
        <scheme val="minor"/>
      </rPr>
      <t>Solid</t>
    </r>
  </si>
  <si>
    <r>
      <rPr>
        <b/>
        <sz val="11"/>
        <color theme="1"/>
        <rFont val="Calibri"/>
        <family val="2"/>
        <scheme val="minor"/>
      </rPr>
      <t>Market Revenues:</t>
    </r>
    <r>
      <rPr>
        <sz val="11"/>
        <color theme="1"/>
        <rFont val="Calibri"/>
        <family val="2"/>
        <scheme val="minor"/>
      </rPr>
      <t xml:space="preserve"> EFL is meant to operate as a PE and is expected to pursue most investments on a commercial basis. EFL has a good history of strong financial performance including debt repayment (Table 15). Given its strong balance sheet the proposed  relatively large investment to extend the national grid to all unserviced and poorly serviced areas using mainly renewable energy sources should be manageable and over the longer term enhance EFL's positive FIRR performance.</t>
    </r>
  </si>
  <si>
    <t xml:space="preserve">                                    Significant market revenue benefits are expected to come from incremental new paying customers and from existing clients where poor reliability and metering arrangements occur.</t>
  </si>
  <si>
    <r>
      <rPr>
        <b/>
        <sz val="11"/>
        <color theme="1"/>
        <rFont val="Calibri"/>
        <family val="2"/>
        <scheme val="minor"/>
      </rPr>
      <t>Non-Market Benefits:</t>
    </r>
    <r>
      <rPr>
        <sz val="11"/>
        <color theme="1"/>
        <rFont val="Calibri"/>
        <family val="2"/>
        <scheme val="minor"/>
      </rPr>
      <t xml:space="preserve"> Households, businesses and remote public service points should benefit from enhanced access to reliable and affordable electicity. The poor and disadvantaged, especially in remote locations will benefit. There are expected to be significant environmental and climate benefits with less GHG emissions as the grid extension is closely related to the planned movement to full renewable energy sources by 2036. Furthermore, planned design will make the extended </t>
    </r>
  </si>
  <si>
    <t xml:space="preserve">                                         and upgraded grid infrastructure more resilient against climate and disaster threats.</t>
  </si>
  <si>
    <r>
      <rPr>
        <b/>
        <sz val="11"/>
        <color theme="1"/>
        <rFont val="Calibri"/>
        <family val="2"/>
        <scheme val="minor"/>
      </rPr>
      <t>Non-Market Costs / Disbenefits:</t>
    </r>
    <r>
      <rPr>
        <sz val="11"/>
        <color theme="1"/>
        <rFont val="Calibri"/>
        <family val="2"/>
        <scheme val="minor"/>
      </rPr>
      <t xml:space="preserve"> No major negative external costs have been identified at this stage though possibilities of land disputes and dispossession will be the subject of further research during full appraisal.</t>
    </r>
  </si>
  <si>
    <r>
      <t xml:space="preserve">Summary of Considerations in Assessment of Viability: </t>
    </r>
    <r>
      <rPr>
        <sz val="11"/>
        <color theme="1"/>
        <rFont val="Calibri"/>
        <family val="2"/>
        <scheme val="minor"/>
      </rPr>
      <t xml:space="preserve">Expected revenue increases and cost savings should consolidate FAs strong existing financial situation which should be strongly supplemented by non-market economic, social, environmental and climate / disaster benefits. The model indicates that from commencement of benefits average annual consolidated benefits of $18.1m will be required to achieve an EIRR of 6%. </t>
    </r>
  </si>
  <si>
    <t xml:space="preserve">                                                                                                               This equates to a threshold of $82.27 per beneficiary person ($411.36 per beneficiary household) p.a. Considering the extent of market and non-market benefits such returns to reach a minimum EIRR of 6% seem solid though will rely heavily on non-market and distributional benefits given the low populations in many currently non-serviced areas.  </t>
  </si>
  <si>
    <t>Project 19: WAF – Savusavu Water &amp; Wastewater Collection Scheme</t>
  </si>
  <si>
    <t>1. Capex as per WAF preliminary project total cost estimates.</t>
  </si>
  <si>
    <t>2. Construction estimated to be phased over 4 years.</t>
  </si>
  <si>
    <t xml:space="preserve">3. Benefits start to flow from year 5 after project construction. </t>
  </si>
  <si>
    <t>4. Full life of investment is estimated at 26 years after full construction, with 30 years of cashflows in total provided for. Nil residual value at the end of the full life is provided for.</t>
  </si>
  <si>
    <t>5. Total Opex calculated as 5% of cumulative Capex commencing in year 5.</t>
  </si>
  <si>
    <r>
      <t xml:space="preserve">Assessment of Economic, Social, Environmental and Climate Viability:     </t>
    </r>
    <r>
      <rPr>
        <sz val="11"/>
        <color theme="1"/>
        <rFont val="Calibri"/>
        <family val="2"/>
        <scheme val="minor"/>
      </rPr>
      <t xml:space="preserve">Moderate </t>
    </r>
  </si>
  <si>
    <r>
      <rPr>
        <b/>
        <sz val="11"/>
        <color theme="1"/>
        <rFont val="Calibri"/>
        <family val="2"/>
        <scheme val="minor"/>
      </rPr>
      <t xml:space="preserve">Market Revenues: </t>
    </r>
    <r>
      <rPr>
        <sz val="11"/>
        <color theme="1"/>
        <rFont val="Calibri"/>
        <family val="2"/>
        <scheme val="minor"/>
      </rPr>
      <t>The project will generate cost savings and important incremental revenues. However, as per most WAF water investments a negative FIRR is likely due to non-economic levels of water tariffs as part of social policy. Weighted tariffs of $0.94 per cubic metre only cover around 50% of WAF's incremental financial costs with most water investments indicating negative FIRR. The relatively low population of Savu Savu and surrounds also limits financial viability</t>
    </r>
    <r>
      <rPr>
        <b/>
        <sz val="11"/>
        <color theme="1"/>
        <rFont val="Calibri"/>
        <family val="2"/>
        <scheme val="minor"/>
      </rPr>
      <t xml:space="preserve">  </t>
    </r>
  </si>
  <si>
    <r>
      <t xml:space="preserve">Summary of Considerations in Assessment of Viability: </t>
    </r>
    <r>
      <rPr>
        <sz val="11"/>
        <color theme="1"/>
        <rFont val="Calibri"/>
        <family val="2"/>
        <scheme val="minor"/>
      </rPr>
      <t xml:space="preserve">Likely weak financial returns are estimated to be moderately likely to be outweighed by economic, social, environmental and climate / disaster benefits. The model indicates that from commencement of benefits annual consolidated benefits averaging $12.0m p.a. will be required to achieve an EIRR of 6%. </t>
    </r>
  </si>
  <si>
    <t xml:space="preserve">                                                                                                              This equates to a relatively high $1,200 per person ($6,000 per beneficiary household) p.a. Considering the likely extent of market and non-market benefits such returns to reach a minimum EIRR of 6% seem moderately likely. Note a 2016 full ADB appraisal for similar water projects estimated an EIRR of 8.5% for measurable    </t>
  </si>
  <si>
    <t xml:space="preserve">                                                                                                               benefits and 12% if difficult to measure health and environmental / climate benefits were included (though this work occurred in more populated regions). Consideration of more cost-effective design may be considered during the full appraisal stage.</t>
  </si>
  <si>
    <t>Project 20: FRA - 40 Critical Bridges</t>
  </si>
  <si>
    <t>1. Capex as per FRA preliminary project total cost estimates</t>
  </si>
  <si>
    <t>2. Construction phased over an estimated 3 years</t>
  </si>
  <si>
    <t>3. Benefits start to flow from year 4</t>
  </si>
  <si>
    <t xml:space="preserve">5. Total Opex calculated as 2% of cumulative Capex commencing in year 4. </t>
  </si>
  <si>
    <r>
      <t xml:space="preserve">Assessment of Economic, Social, Environmental and Climate Viability: </t>
    </r>
    <r>
      <rPr>
        <sz val="11"/>
        <color theme="1"/>
        <rFont val="Calibri"/>
        <family val="2"/>
        <scheme val="minor"/>
      </rPr>
      <t>Moderate</t>
    </r>
  </si>
  <si>
    <r>
      <rPr>
        <b/>
        <sz val="11"/>
        <color theme="1"/>
        <rFont val="Calibri"/>
        <family val="2"/>
        <scheme val="minor"/>
      </rPr>
      <t>Market Revenues:</t>
    </r>
    <r>
      <rPr>
        <sz val="11"/>
        <color theme="1"/>
        <rFont val="Calibri"/>
        <family val="2"/>
        <scheme val="minor"/>
      </rPr>
      <t xml:space="preserve"> The investment only targets non-revenue public goods (bridges). Some indirect incremental revenues are expected from additional commerce generating trade, production and employment and local and national tax and non-tax revenues. FIRR is expected to be significantly negative.</t>
    </r>
  </si>
  <si>
    <r>
      <rPr>
        <b/>
        <sz val="11"/>
        <color theme="1"/>
        <rFont val="Calibri"/>
        <family val="2"/>
        <scheme val="minor"/>
      </rPr>
      <t>Non-Market Benefits:</t>
    </r>
    <r>
      <rPr>
        <sz val="11"/>
        <color theme="1"/>
        <rFont val="Calibri"/>
        <family val="2"/>
        <scheme val="minor"/>
      </rPr>
      <t xml:space="preserve"> Indirect economic benefits are expected through efficiencies and reductions in road/bridge user costs, stimulation of local production and employment both pre and post investment. Significant social benefits are expected through provision of local mobility benefiting residents and also those in other regions able to access traded products at competitive prices. </t>
    </r>
  </si>
  <si>
    <r>
      <rPr>
        <b/>
        <sz val="11"/>
        <color theme="1"/>
        <rFont val="Calibri"/>
        <family val="2"/>
        <scheme val="minor"/>
      </rPr>
      <t>Non-Market Costs / Disbenefits:</t>
    </r>
    <r>
      <rPr>
        <sz val="11"/>
        <color theme="1"/>
        <rFont val="Calibri"/>
        <family val="2"/>
        <scheme val="minor"/>
      </rPr>
      <t xml:space="preserve"> Minor environment and climate related negative externalities are expected to the extent that any additional usage of vehicles and transport and production stimulated will lead to additional negative externalities with increased GHG emissions for additional energy, transport and other activities. These may be mitigated to the extent that renewable forms of energy for transport can be introduced as part of broader government policy.</t>
    </r>
  </si>
  <si>
    <r>
      <t xml:space="preserve">Summary of Considerations in Assessment of Viability: </t>
    </r>
    <r>
      <rPr>
        <sz val="11"/>
        <color theme="1"/>
        <rFont val="Calibri"/>
        <family val="2"/>
        <scheme val="minor"/>
      </rPr>
      <t xml:space="preserve">Likely weak financial returns are estimated to be only moderately likely to be outweighed by economic and social benefits. The model indicates that from commencement of benefits annual consolidated benefits averaging $45.4m p.a. will be required to achieve an EIRR of 6%. </t>
    </r>
  </si>
  <si>
    <t xml:space="preserve">                                                                                                              This equates to a relatively high $378.33 per person ($1,891.67 per beneficiary entity) p.a. Considering the likely extent of market and non-market benefits, offset by some negative environmental / climate externalities, such returns to reach a minimum EIRR of 6% seem only moderately likely.  More cost effective design during the full appraisal stage may be possible and firming up of beneficiary numbers will be important.  </t>
  </si>
  <si>
    <t>Project 21: DOE - Zero Energy Building Deployment</t>
  </si>
  <si>
    <t>2. Investment phased over initial an estimated 2 years.</t>
  </si>
  <si>
    <t>3. Benefits start to flow from year 3.</t>
  </si>
  <si>
    <r>
      <rPr>
        <b/>
        <sz val="11"/>
        <color theme="1"/>
        <rFont val="Calibri"/>
        <family val="2"/>
        <scheme val="minor"/>
      </rPr>
      <t>Market Revenues:</t>
    </r>
    <r>
      <rPr>
        <sz val="11"/>
        <color theme="1"/>
        <rFont val="Calibri"/>
        <family val="2"/>
        <scheme val="minor"/>
      </rPr>
      <t xml:space="preserve"> The proposed support to the creation of more energy efficient buildings in both private businesses and the public sector but with flow on benefits to the broader community does not initially plan to charge fees to participating enterprises though there may be scope for some cost recovery if initiatives are successful. More efficient lower energy cost buildings should stimulate marginal production increases for enterprises potentially raising local and national revenue sources. However, FIRR of the investment is likely to be negative unless cost recovery is later successfull pursued.  </t>
    </r>
  </si>
  <si>
    <r>
      <rPr>
        <b/>
        <sz val="11"/>
        <color theme="1"/>
        <rFont val="Calibri"/>
        <family val="2"/>
        <scheme val="minor"/>
      </rPr>
      <t>Non-Market Benefits:</t>
    </r>
    <r>
      <rPr>
        <sz val="11"/>
        <color theme="1"/>
        <rFont val="Calibri"/>
        <family val="2"/>
        <scheme val="minor"/>
      </rPr>
      <t xml:space="preserve"> Local residents, commercial businesses and industry should benefit from expected long-term energy efficiencies. There are expected to be significant environmental benefits with less GHG emissions through more energy efficient buildings particularly as there is scope to retrofit existing buildings and to ensure compliance with new buildings. Furthermore, planned design will make the upgraded building infrastructure more resilient against climate and disaster threats.</t>
    </r>
  </si>
  <si>
    <r>
      <t xml:space="preserve">Summary of Considerations in Assessment of Viability: </t>
    </r>
    <r>
      <rPr>
        <sz val="11"/>
        <color theme="1"/>
        <rFont val="Calibri"/>
        <family val="2"/>
        <scheme val="minor"/>
      </rPr>
      <t>Modest potential revenue increases (negative FIRR) and energy cost savings should be strongly supplemented by non-market economic, social, environmental and climate / disaster benefits. The model indicates that from commencement of benefits average annual consolidated benefits of $0.98m p.a. will be required to achieve an EIRR of 6%. This equates to a threshold of $3.92 per beneficiary person p.a. ($19.60 per beneficiary household) p.a. Considering the extent of market and non-market benefits</t>
    </r>
  </si>
  <si>
    <t xml:space="preserve">                                                                                                              such returns to reach a minimum EIRR of 6% seem solid.  </t>
  </si>
  <si>
    <t xml:space="preserve">Project 22: Housing Authority - Waila Development </t>
  </si>
  <si>
    <t>1. Capex as per preliminary Housing Authority project total cost estimates</t>
  </si>
  <si>
    <t>2. Construction phased over an estimated 10 years</t>
  </si>
  <si>
    <t xml:space="preserve">5. Total Opex calculated as 2% of cumulative commencing in year 4. </t>
  </si>
  <si>
    <r>
      <rPr>
        <b/>
        <sz val="11"/>
        <color theme="1"/>
        <rFont val="Calibri"/>
        <family val="2"/>
        <scheme val="minor"/>
      </rPr>
      <t>Market Revenues:</t>
    </r>
    <r>
      <rPr>
        <sz val="11"/>
        <color theme="1"/>
        <rFont val="Calibri"/>
        <family val="2"/>
        <scheme val="minor"/>
      </rPr>
      <t xml:space="preserve"> The HA is meant to operate largely as a PE and is expected to pursue most investments on a commercial basis. The HA has a mixed history with financial performance including debt repayment (Table 15). Given its weak but improving balance sheet the proposed partially commercial housing development project at Waila should be manageable, providing additional funding can be secured. Over the longer term the project if sussessful in either selling or renting significant units developed at or near to commercial rates should enhance HAs past mixed FIRR performance. Sales and rental revenues </t>
    </r>
  </si>
  <si>
    <t xml:space="preserve">                                      should largely cover investment costs.</t>
  </si>
  <si>
    <r>
      <rPr>
        <b/>
        <sz val="11"/>
        <color theme="1"/>
        <rFont val="Calibri"/>
        <family val="2"/>
        <scheme val="minor"/>
      </rPr>
      <t>Non-Market Benefits:</t>
    </r>
    <r>
      <rPr>
        <sz val="11"/>
        <color theme="1"/>
        <rFont val="Calibri"/>
        <family val="2"/>
        <scheme val="minor"/>
      </rPr>
      <t xml:space="preserve"> There are expected to be some social benefits with some cross subsidization of commercial revenues to assist low cost housing and settlement improvements for the poor in this and other developments. Additional housing stock will assist to keep housing sales and rentals in the region at affordable levels. Construction design will ensure best practice climate resilient and energy efficient buildings are constructed. </t>
    </r>
  </si>
  <si>
    <r>
      <rPr>
        <b/>
        <sz val="11"/>
        <color theme="1"/>
        <rFont val="Calibri"/>
        <family val="2"/>
        <scheme val="minor"/>
      </rPr>
      <t>Non-Market Costs / Disbenefits:</t>
    </r>
    <r>
      <rPr>
        <sz val="11"/>
        <color theme="1"/>
        <rFont val="Calibri"/>
        <family val="2"/>
        <scheme val="minor"/>
      </rPr>
      <t xml:space="preserve"> There may be minor negative externalities with added pollution and GHG emissions during the construction period and from transport externalities following commencement of operations.</t>
    </r>
  </si>
  <si>
    <r>
      <t xml:space="preserve">Summary of Considerations in Assessment of Viability: </t>
    </r>
    <r>
      <rPr>
        <sz val="11"/>
        <color theme="1"/>
        <rFont val="Calibri"/>
        <family val="2"/>
        <scheme val="minor"/>
      </rPr>
      <t xml:space="preserve">Expected revenue increases should help consolidate FAs mixed existing financial situation which should be well supplemented by non-market economic, social, environmental and climate / disaster benefits. The model indicates that from commencement of benefits average annual consolidated benefits of $23.3m p.a. will be required to achieve an EIRR of 6%. </t>
    </r>
  </si>
  <si>
    <t xml:space="preserve">                                                                                                               This equates to a threshold of $665.71 per beneficiary person ($3,328.57 per beneficiary household) p.a. Considering the extent of market and non-market benefits and significant costs of alternative housing options such returns to reach a minimum EIRR of 6% seem solid.  </t>
  </si>
  <si>
    <t>Project 23: MOE - PPP Affordable Housing Project</t>
  </si>
  <si>
    <t>1. Capex as per MOE preliminary project total cost estimates</t>
  </si>
  <si>
    <t>3. Benefits start to flow from year 3</t>
  </si>
  <si>
    <t xml:space="preserve">5. Total Opex calculated as 2% of cumulative Capex commencing in year 3. </t>
  </si>
  <si>
    <r>
      <rPr>
        <b/>
        <sz val="11"/>
        <color theme="1"/>
        <rFont val="Calibri"/>
        <family val="2"/>
        <scheme val="minor"/>
      </rPr>
      <t>Market Revenues:</t>
    </r>
    <r>
      <rPr>
        <sz val="11"/>
        <color theme="1"/>
        <rFont val="Calibri"/>
        <family val="2"/>
        <scheme val="minor"/>
      </rPr>
      <t xml:space="preserve"> The investment targets low cost housing for poorer people. Some revenues in the form of either rents or leveraged sales are possible though magnitudes are not clear at this stage. Some indirect incremental revenues are expected from additional construction work generating production and employment and local and national tax and non-tax revenues. FIRR is expected to be significantly negative with Government subsidies likely to be needed if a PPP can be implemented as preliminarily planned.</t>
    </r>
  </si>
  <si>
    <r>
      <rPr>
        <b/>
        <sz val="11"/>
        <color theme="1"/>
        <rFont val="Calibri"/>
        <family val="2"/>
        <scheme val="minor"/>
      </rPr>
      <t>Non-Market Benefits:</t>
    </r>
    <r>
      <rPr>
        <sz val="11"/>
        <color theme="1"/>
        <rFont val="Calibri"/>
        <family val="2"/>
        <scheme val="minor"/>
      </rPr>
      <t xml:space="preserve"> Indirect economic benefits are expected through stimulation of local production and employment both pre and post investment. Significant social benefits are expected through provision of low cost housing benefiting poorer members of the community which should take pressures off other social services provided. </t>
    </r>
  </si>
  <si>
    <r>
      <rPr>
        <b/>
        <sz val="11"/>
        <color theme="1"/>
        <rFont val="Calibri"/>
        <family val="2"/>
        <scheme val="minor"/>
      </rPr>
      <t>Non-Market Costs / Disbenefits:</t>
    </r>
    <r>
      <rPr>
        <sz val="11"/>
        <color theme="1"/>
        <rFont val="Calibri"/>
        <family val="2"/>
        <scheme val="minor"/>
      </rPr>
      <t xml:space="preserve"> Minor environment and climate related negative externalities are expected to the extent that proposed land and housing development will lead to additional negative externalities with increased GHG emissions for additional housing, energy, transport and other related activities. These may be mitigated to the extent that green forms of housing and renewable forms of energy can be incorporated into project planning..</t>
    </r>
  </si>
  <si>
    <r>
      <t xml:space="preserve">Summary of Considerations in Assessment of Viability: </t>
    </r>
    <r>
      <rPr>
        <sz val="11"/>
        <color theme="1"/>
        <rFont val="Calibri"/>
        <family val="2"/>
        <scheme val="minor"/>
      </rPr>
      <t xml:space="preserve">Proposed project design is very preliminary which is cause for caution in being too optimistic as to likely outcomes. Likely weak financial returns are estimated to be only moderately likely to be outweighed by economic and social benefits. The model indicates that from commencement of benefits annual consolidated benefits averaging $27.1m p.a. will be required to achieve an EIRR of 6%. </t>
    </r>
  </si>
  <si>
    <t xml:space="preserve">                                                                                                              This equates to $542 per beneficiary ($2,710 per beneficiary household) p.a. Considering the likely extent of market and non-market economic and social benefits, offset by modest negative environmental / climate externalities, such returns to reach a minimum EIRR of 6% seem only moderately likely but this rating may improve if a PPP can be well structured to enhance rent and / or sales contributions from beneficiaries.   </t>
  </si>
  <si>
    <t xml:space="preserve">Project 24: WAF – Suva Automation </t>
  </si>
  <si>
    <t>1. Capex as per WAF preliminary project total cost estimates</t>
  </si>
  <si>
    <t>2. Implementation phased over an initial estimated 3 years</t>
  </si>
  <si>
    <t>3. Benefits start to flow after completion of construction commencing from year 4</t>
  </si>
  <si>
    <t>5. Total Opex calculated as proportion of cumulative Capex at 2% p.a. commencing in year 4.</t>
  </si>
  <si>
    <r>
      <t>Assessment of Economic, Social, Environmental and Climate Viability:</t>
    </r>
    <r>
      <rPr>
        <sz val="11"/>
        <color theme="1"/>
        <rFont val="Calibri"/>
        <family val="2"/>
        <scheme val="minor"/>
      </rPr>
      <t xml:space="preserve"> Strong </t>
    </r>
  </si>
  <si>
    <r>
      <rPr>
        <b/>
        <sz val="11"/>
        <color theme="1"/>
        <rFont val="Calibri"/>
        <family val="2"/>
        <scheme val="minor"/>
      </rPr>
      <t xml:space="preserve">Market Revenues: </t>
    </r>
    <r>
      <rPr>
        <sz val="11"/>
        <color theme="1"/>
        <rFont val="Calibri"/>
        <family val="2"/>
        <scheme val="minor"/>
      </rPr>
      <t xml:space="preserve">The project will mainly generate cost savings from enhanced efficiency with automation. However, as per most WAF water investments a negative FIRR is likely due to non-economic levels of water tariffs as part of social policy. Weighted tariffs of $0.94 per cubic metre only cover around 50% of WAF's incremental financial costs with most water investments indicating negative FIRR </t>
    </r>
    <r>
      <rPr>
        <b/>
        <sz val="11"/>
        <color theme="1"/>
        <rFont val="Calibri"/>
        <family val="2"/>
        <scheme val="minor"/>
      </rPr>
      <t xml:space="preserve">  </t>
    </r>
  </si>
  <si>
    <r>
      <t xml:space="preserve">Non-Market Benefits: </t>
    </r>
    <r>
      <rPr>
        <sz val="11"/>
        <color theme="1"/>
        <rFont val="Calibri"/>
        <family val="2"/>
        <scheme val="minor"/>
      </rPr>
      <t>Relatively important non-market benefits are anticipated including social benefits of greater water access for the poor, disadvantaged and disabled and positive environmental and climate / disaster effects, with enhanced resilience. Community health will improve through enhanced access to better quality water.</t>
    </r>
  </si>
  <si>
    <r>
      <t xml:space="preserve">Summary of Considerations in Assessment of Viability: </t>
    </r>
    <r>
      <rPr>
        <sz val="11"/>
        <color theme="1"/>
        <rFont val="Calibri"/>
        <family val="2"/>
        <scheme val="minor"/>
      </rPr>
      <t xml:space="preserve">Likely weak direct financial (revenue) returns are estimated to be likely to be outweighed by strong economic, social, environmental and climate / disaster benefits through enhanced efficiency. The model indicates that from commencement of benefits annual consolidated benefits averaging $0.160m p.a. will be required to achieve an EIRR of 6%. </t>
    </r>
  </si>
  <si>
    <t xml:space="preserve">                                                                                                       This equates to a relatively low $2.67 per beneficiary household ($0.53 per person) p.a. Considering the likely extent of market and non-market benefits such returns to reach a minimum EIRR of 6% seem strongly likely. Note a 2016 full ADB appraisal for water improvement projects estimated an EIRR of 8.5% for measurable    </t>
  </si>
  <si>
    <t xml:space="preserve">                                                                                                        benefits and 12% if difficult to measure health and environmental / climate benefits were included.</t>
  </si>
  <si>
    <t>Project 25: WAF - Renew Distribution Mains, Suva - Nausori Water Augmentation Scheme</t>
  </si>
  <si>
    <t>1. Capex as per preliminary WAF total cost estimates</t>
  </si>
  <si>
    <t>2. Construction phased over initial 7 years</t>
  </si>
  <si>
    <t>3. Limited benefits start to flow from year 3 due to phased implementation with full benefits flowing from year 8 after full construction</t>
  </si>
  <si>
    <t>4. Full life of investment is estimated at 23 years after full construction, with 30 years of cashflows in total provided for. Nil residual value at the end of 30 years is provided for.</t>
  </si>
  <si>
    <t xml:space="preserve">5. Total OPEX calculated as proportion of cumulative Capex as follows: (i) years 3 to 7 = 0.5%; (ii) years 8 to 15 = 1.0%; (iii) years 16 to 22 = 2.0%; and (iv) years 23 to 30 = 3.0% </t>
  </si>
  <si>
    <r>
      <rPr>
        <b/>
        <sz val="11"/>
        <color theme="1"/>
        <rFont val="Calibri"/>
        <family val="2"/>
        <scheme val="minor"/>
      </rPr>
      <t xml:space="preserve">Market Revenues: </t>
    </r>
    <r>
      <rPr>
        <sz val="11"/>
        <color theme="1"/>
        <rFont val="Calibri"/>
        <family val="2"/>
        <scheme val="minor"/>
      </rPr>
      <t xml:space="preserve">The project will generate important cost savings and incremental revenues. However, in line with most WAF water investments a negative FIRR is likely due to non-economic levels of water tariffs in Fiji as part of social policy. Weighted tariffs of $0.94 per cubic metre only cover around 50% of WAF's incremental financial costs with most investments indicating negative FIRR </t>
    </r>
    <r>
      <rPr>
        <b/>
        <sz val="11"/>
        <color theme="1"/>
        <rFont val="Calibri"/>
        <family val="2"/>
        <scheme val="minor"/>
      </rPr>
      <t xml:space="preserve">  </t>
    </r>
  </si>
  <si>
    <r>
      <rPr>
        <b/>
        <sz val="11"/>
        <color theme="1"/>
        <rFont val="Calibri"/>
        <family val="2"/>
        <scheme val="minor"/>
      </rPr>
      <t xml:space="preserve">Non-Market Costs / Disbenefits: </t>
    </r>
    <r>
      <rPr>
        <sz val="11"/>
        <color theme="1"/>
        <rFont val="Calibri"/>
        <family val="2"/>
        <scheme val="minor"/>
      </rPr>
      <t xml:space="preserve">No major negative externalities identified including in social, gender, environment, climate mitigation (GHG emissions) areas. </t>
    </r>
  </si>
  <si>
    <r>
      <t xml:space="preserve">Summary of Considerations in Assessment of Viability: </t>
    </r>
    <r>
      <rPr>
        <sz val="11"/>
        <color theme="1"/>
        <rFont val="Calibri"/>
        <family val="2"/>
        <scheme val="minor"/>
      </rPr>
      <t>Likely weak financial returns are estimated to be outweighed by moderate to strong economic, social, environmental and climate / disaster benefits. The model indicates that from commencement of benefits average annual consolidated benefits of $6.9m p.a. will be required to achieve an EIRR of 6%. This equates to $115 per residence / business ($23 per person) p.a. Considering</t>
    </r>
  </si>
  <si>
    <t xml:space="preserve">                                                                                                               the extent of market and non-market benefits such returns to reach a minimum EIRR of 6% seem strong. Note a 2016 full ADB appraisal for similar water projects in the same region estimated an EIRR of 8.5% for measurable benefits and 12% if difficult to measure health and environmental / climate benefits were included.   </t>
  </si>
  <si>
    <t xml:space="preserve">Project 26: FSC - Upgrade Cane Access Roads and Crossings </t>
  </si>
  <si>
    <t>1. Capex as per preliminary FSC project total cost estimates.</t>
  </si>
  <si>
    <t>2. Construction phased over an estimated 10 years, including ongoing reinvestment in unsealed local roads.</t>
  </si>
  <si>
    <t>3. Benefits start to flow from year 2 and are progressively phased in until year 11 by which time they reach peak levels of $2.0m p.a. which is maintained until year 30.</t>
  </si>
  <si>
    <t>4. Full life of investment is estimated at 29 years after commencement of construction, with 30 years of cashflows in total provided for. Nil residual value at the end of the full life is provided for.</t>
  </si>
  <si>
    <t xml:space="preserve">5. Total Opex is calculated as 2% of cumulative Capex commencing from year 2. </t>
  </si>
  <si>
    <r>
      <rPr>
        <b/>
        <sz val="11"/>
        <color theme="1"/>
        <rFont val="Calibri"/>
        <family val="2"/>
        <scheme val="minor"/>
      </rPr>
      <t>Market Revenues:</t>
    </r>
    <r>
      <rPr>
        <sz val="11"/>
        <color theme="1"/>
        <rFont val="Calibri"/>
        <family val="2"/>
        <scheme val="minor"/>
      </rPr>
      <t xml:space="preserve"> FSC was meant to operate as a PE and was expected to pursue most investments on a commercial basis. However, it is significantly insolvent (Table 15) and for some years reliant on budget funding for any investments (budget investments have mainly focused on upgrading cane roads). Given its insolvent balance sheet it is difficult to say whether grower and FSC cost efficiency savings from upgrading of cane access roads and crossings will reverse its record of negative FIRR on </t>
    </r>
  </si>
  <si>
    <t xml:space="preserve">                                     government investments. While growers are not charged for using cane roads better quality nd more efficient roads should improve the overall financial position of FSC. However, without further details of financial restructuring of FSC the FIRR for this investment is estimated to be negative. </t>
  </si>
  <si>
    <r>
      <rPr>
        <b/>
        <sz val="11"/>
        <color theme="1"/>
        <rFont val="Calibri"/>
        <family val="2"/>
        <scheme val="minor"/>
      </rPr>
      <t>Non-Market Benefits:</t>
    </r>
    <r>
      <rPr>
        <sz val="11"/>
        <color theme="1"/>
        <rFont val="Calibri"/>
        <family val="2"/>
        <scheme val="minor"/>
      </rPr>
      <t xml:space="preserve"> Local sugar producers and those with indirect links to the industry should benefit from improved road and transport efficiencies with enhanced cane throughput. No significant environmental improvements are expected from more efficient transport, though planned design will aim to make the upgraded roads and crossings more resilient against climate and disaster threats.</t>
    </r>
  </si>
  <si>
    <r>
      <rPr>
        <b/>
        <sz val="11"/>
        <color theme="1"/>
        <rFont val="Calibri"/>
        <family val="2"/>
        <scheme val="minor"/>
      </rPr>
      <t>Non-Market Costs / Disbenefits:</t>
    </r>
    <r>
      <rPr>
        <sz val="11"/>
        <color theme="1"/>
        <rFont val="Calibri"/>
        <family val="2"/>
        <scheme val="minor"/>
      </rPr>
      <t xml:space="preserve"> Additional factory production enabled by better roads along with increased use of fertilizers on farm through increased production may lead to modest additional pollution and GHG emissions, though these will be at least partially offset by the climate resilience benefits noted above.</t>
    </r>
  </si>
  <si>
    <r>
      <t xml:space="preserve">Summary of Considerations in Assessment of Viability: </t>
    </r>
    <r>
      <rPr>
        <sz val="11"/>
        <color theme="1"/>
        <rFont val="Calibri"/>
        <family val="2"/>
        <scheme val="minor"/>
      </rPr>
      <t xml:space="preserve">Without major restructuring of the FSC likely modest financial returns will only be modestly supplemented by non-market economic, social, environmental and climate / disaster benefits. The model indicates that from commencement of benefits average annual consolidated benefits of $1.7m p.a. will be required to achieve an EIRR of 6%. </t>
    </r>
  </si>
  <si>
    <t xml:space="preserve">                                                                                                              This equates to a threshold of $11.33 per beneficiary person ($56.66 per beneficiary household) p.a. Considering the extent of market and non-market benefits such returns to reach a minimum EIRR of 6% seem only moderate if matched by FSC restructuring and unlikely if not.  </t>
  </si>
  <si>
    <t>Project 27: WAF – Upgrade Navakai WWTP to IDEA Process</t>
  </si>
  <si>
    <t>3. Benefits start to flow after completion of construction commencing from year 4, and support Navakai, Nadi and surrounding residents.</t>
  </si>
  <si>
    <t>5. Total Opex calculated as proportion of cumulative Capex at 5% p.a. commencing in year 4.</t>
  </si>
  <si>
    <r>
      <t>Assessment of Economic, Social, Environmental and Climate Viability:</t>
    </r>
    <r>
      <rPr>
        <sz val="11"/>
        <color theme="1"/>
        <rFont val="Calibri"/>
        <family val="2"/>
        <scheme val="minor"/>
      </rPr>
      <t xml:space="preserve"> Solid </t>
    </r>
  </si>
  <si>
    <r>
      <rPr>
        <b/>
        <sz val="11"/>
        <color theme="1"/>
        <rFont val="Calibri"/>
        <family val="2"/>
        <scheme val="minor"/>
      </rPr>
      <t xml:space="preserve">Market Revenues: </t>
    </r>
    <r>
      <rPr>
        <sz val="11"/>
        <color theme="1"/>
        <rFont val="Calibri"/>
        <family val="2"/>
        <scheme val="minor"/>
      </rPr>
      <t xml:space="preserve">The project will generate cost savings from enhanced efficiency and also incremental revenues through more users being attracted to the area and sale of waste by-products. However, as per most WAF sewerage investments a negative FIRR is likely due to non-economic levels of water and sewerage tariffs as part of social policy. Weighted water and sewer tariffs of $0.94 per cubic metre only cover around 50% of WAF's incremental financial costs with most water and sewerage investments indicating negative FIRR </t>
    </r>
    <r>
      <rPr>
        <b/>
        <sz val="11"/>
        <color theme="1"/>
        <rFont val="Calibri"/>
        <family val="2"/>
        <scheme val="minor"/>
      </rPr>
      <t xml:space="preserve">  </t>
    </r>
  </si>
  <si>
    <r>
      <t xml:space="preserve">Non-Market Benefits: </t>
    </r>
    <r>
      <rPr>
        <sz val="11"/>
        <color theme="1"/>
        <rFont val="Calibri"/>
        <family val="2"/>
        <scheme val="minor"/>
      </rPr>
      <t>Relatively important non-market benefits are anticipated including social benefits of greater sewerage access for the poor, disadvantaged and disabled and positive environmental and climate / disaster effects, with enhanced resilience to sewerage leakages. Community health will improve through enhanced access to better quality sanitation services.</t>
    </r>
  </si>
  <si>
    <r>
      <t xml:space="preserve">Summary of Considerations in Assessment of Viability: </t>
    </r>
    <r>
      <rPr>
        <sz val="11"/>
        <color theme="1"/>
        <rFont val="Calibri"/>
        <family val="2"/>
        <scheme val="minor"/>
      </rPr>
      <t xml:space="preserve">Likely weak financial returns are estimated to be likely to be outweighed by solid economic, social, environmental and climate / disaster benefits through enhanced efficiency and incremental revenues. The model indicates that from commencement of benefits annual consolidated benefits averaging $7.86m p.a. will be required to achieve an EIRR of 6%. </t>
    </r>
  </si>
  <si>
    <t xml:space="preserve">                                                                                                              This equates to a manageable $218.33 per beneficiary household ($43.67 per person) p.a. Considering the likely extent of market and non-market benefits such returns to reach a minimum EIRR of 6% seem solidly likely. Note a 2016 full ADB appraisal for water and wastewater improvement projects estimated an EIRR of 8.5% for measurable    </t>
  </si>
  <si>
    <t xml:space="preserve">                                                                                                              benefits and 12% if difficult to measure health and environmental / climate benefits were included.</t>
  </si>
  <si>
    <t>Project 28: DTCP - New Town Development Programme</t>
  </si>
  <si>
    <t>1. Capex as per DTCP preliminary project total cost estimates</t>
  </si>
  <si>
    <t>2. Construction phased over an estimated 4 years</t>
  </si>
  <si>
    <t>3. Benefits start to flow from year 5</t>
  </si>
  <si>
    <t xml:space="preserve">5. Total Opex calculated as 2% of cumulative Capex p.a. commencing in year 5. </t>
  </si>
  <si>
    <r>
      <t xml:space="preserve">Assessment of Economic, Social, Environmental and Climate Viability: </t>
    </r>
    <r>
      <rPr>
        <sz val="11"/>
        <color theme="1"/>
        <rFont val="Calibri"/>
        <family val="2"/>
        <scheme val="minor"/>
      </rPr>
      <t xml:space="preserve">Moderate </t>
    </r>
  </si>
  <si>
    <r>
      <rPr>
        <b/>
        <sz val="11"/>
        <color theme="1"/>
        <rFont val="Calibri"/>
        <family val="2"/>
        <scheme val="minor"/>
      </rPr>
      <t>Market Revenues:</t>
    </r>
    <r>
      <rPr>
        <sz val="11"/>
        <color theme="1"/>
        <rFont val="Calibri"/>
        <family val="2"/>
        <scheme val="minor"/>
      </rPr>
      <t xml:space="preserve"> The investment mainly targets non-revenue public goods (parks, bus stands, recreation centres, local roads and markets). Some indirect incremental revenues are expected from additional commerce generating local production and employment and local and national tax and non-tax revenues. FIRR is expected to be negative.</t>
    </r>
  </si>
  <si>
    <r>
      <rPr>
        <b/>
        <sz val="11"/>
        <color theme="1"/>
        <rFont val="Calibri"/>
        <family val="2"/>
        <scheme val="minor"/>
      </rPr>
      <t>Non-Market Benefits:</t>
    </r>
    <r>
      <rPr>
        <sz val="11"/>
        <color theme="1"/>
        <rFont val="Calibri"/>
        <family val="2"/>
        <scheme val="minor"/>
      </rPr>
      <t xml:space="preserve"> Indirect economic benefits are expected through stimulation of local production and employment both pre and post investment. Significant social benefits are expected through provision of local amenities directly benefiting residents and also slowing migration from the norther region to other more populous areas. </t>
    </r>
  </si>
  <si>
    <r>
      <rPr>
        <b/>
        <sz val="11"/>
        <color theme="1"/>
        <rFont val="Calibri"/>
        <family val="2"/>
        <scheme val="minor"/>
      </rPr>
      <t>Non-Market Costs / Disbenefits:</t>
    </r>
    <r>
      <rPr>
        <sz val="11"/>
        <color theme="1"/>
        <rFont val="Calibri"/>
        <family val="2"/>
        <scheme val="minor"/>
      </rPr>
      <t xml:space="preserve"> Minor environment and climate related negative externalities are expected to the extent that any additional urbanization stimulated will lead to additional negative externalities with increased GHG emissions for additional energy, transport and other activities. These may be mitigated to the extent that renewable forms of energy can be introduced as part of developing targeted areas.</t>
    </r>
  </si>
  <si>
    <r>
      <t xml:space="preserve">Summary of Considerations in Assessment of Viability: </t>
    </r>
    <r>
      <rPr>
        <sz val="11"/>
        <color theme="1"/>
        <rFont val="Calibri"/>
        <family val="2"/>
        <scheme val="minor"/>
      </rPr>
      <t xml:space="preserve">Likely weak financial returns are estimated to be moderately likely to be outweighed by economic and particularly social benefits. The model indicates that from commencement of benefits annual consolidated benefits averaging $3.9m p.a. will be required to achieve an EIRR of 6%. </t>
    </r>
  </si>
  <si>
    <t xml:space="preserve">                                                                                                              This equates to a relatively high $433.33 per beneficiary household ($86.67 per person) p.a. Considering the likely modest extent of market and non-market benefits, offset by some negative environmental / climate externalities, such returns to reach a minimum EIRR of 6% seem only moderately likely.   </t>
  </si>
  <si>
    <t xml:space="preserve">Project 29: DOE - Nabouwalu Government Stations - Solar Hybrid System </t>
  </si>
  <si>
    <t>2. Construction phased over initial an estimated 2 years.</t>
  </si>
  <si>
    <r>
      <t xml:space="preserve">Assessment of Economic, Social, Environmental and Climate Viability:  </t>
    </r>
    <r>
      <rPr>
        <sz val="11"/>
        <color theme="1"/>
        <rFont val="Calibri"/>
        <family val="2"/>
        <scheme val="minor"/>
      </rPr>
      <t>Moderate</t>
    </r>
  </si>
  <si>
    <r>
      <rPr>
        <b/>
        <sz val="11"/>
        <color theme="1"/>
        <rFont val="Calibri"/>
        <family val="2"/>
        <scheme val="minor"/>
      </rPr>
      <t>Market Revenues:</t>
    </r>
    <r>
      <rPr>
        <sz val="11"/>
        <color theme="1"/>
        <rFont val="Calibri"/>
        <family val="2"/>
        <scheme val="minor"/>
      </rPr>
      <t xml:space="preserve"> The proposed  conversion/ introduction of energy sources from diesel generators to solar hybrid systems to solar should enhance local and EFL revenue sources through incremental growth in customers willing to pay for more reliable and affordable energy supplies. </t>
    </r>
  </si>
  <si>
    <r>
      <rPr>
        <b/>
        <sz val="11"/>
        <color theme="1"/>
        <rFont val="Calibri"/>
        <family val="2"/>
        <scheme val="minor"/>
      </rPr>
      <t>Non-Market Benefits:</t>
    </r>
    <r>
      <rPr>
        <sz val="11"/>
        <color theme="1"/>
        <rFont val="Calibri"/>
        <family val="2"/>
        <scheme val="minor"/>
      </rPr>
      <t xml:space="preserve"> Local residents, agriculture, fishing, businesses and industry should benefit from expected long-term energy efficiencies. There are expected to be significant environmental benefits with less GHG emissions through use of solar particularly where existing systems remain heavily fossil fuels based (diesel). Furthermore, planned design will make the upgraded energy infrastructure more resilient against climate and disaster threats.</t>
    </r>
  </si>
  <si>
    <r>
      <t xml:space="preserve">Summary of Considerations in Assessment of Viability: </t>
    </r>
    <r>
      <rPr>
        <sz val="11"/>
        <color theme="1"/>
        <rFont val="Calibri"/>
        <family val="2"/>
        <scheme val="minor"/>
      </rPr>
      <t xml:space="preserve">Expected revenue increases and cost savings should consolidate EFL and local authorities financial situations which should be supplemented by non-market economic, social, environmental and climate / disaster benefits. However, the beneficiary population is low in relation to rrelatively high investment costs which moderate the likelihood of viability. The model indicates that from commencement of benefits average annual consolidated benefits of $1.0m p.a. will be required to achieve an EIRR of 6%. </t>
    </r>
  </si>
  <si>
    <t xml:space="preserve">                                                                                                              This equates to a relatively high threshold of $83.30 per beneficiary person p.a. ($416.67 per beneficiary household) p.a. Considering the small beneficiary population and the likely extent of market and non-market benefits prospects of reaching a minimum EIRR threshold of 6% seem moderate.  </t>
  </si>
  <si>
    <t>Project 30: Fiji Airports - Critical Infrastructure for International Connectivity</t>
  </si>
  <si>
    <t>1. Capex as per preliminary FA project total cost estimates.</t>
  </si>
  <si>
    <t>2. Construction phased over an estimated 10 years as per Nadi Airport Master Plan</t>
  </si>
  <si>
    <t>3. Benefits start to flow progressively from year 4 and reach peak levels in year 11</t>
  </si>
  <si>
    <r>
      <rPr>
        <b/>
        <sz val="11"/>
        <color theme="1"/>
        <rFont val="Calibri"/>
        <family val="2"/>
        <scheme val="minor"/>
      </rPr>
      <t>Market Revenues:</t>
    </r>
    <r>
      <rPr>
        <sz val="11"/>
        <color theme="1"/>
        <rFont val="Calibri"/>
        <family val="2"/>
        <scheme val="minor"/>
      </rPr>
      <t xml:space="preserve"> FA is meant to operate as a PE and is expected to pursue most investments on a commercial basis. FA has a good history of strong financial performance including debt repayment (Table 15). Given its strong balance sheet the proposed 10 year progressive upgrade of infrastructure and facilities at Nadi airport in line with the Master Development Plan should be manageable and over the longer term enhance FAs positive FIRR performance.</t>
    </r>
  </si>
  <si>
    <t xml:space="preserve">                                     Significant long term revenue increases are anticipated through increased passenger and cargo throughput. FA plans to regularly review passenger, landing and parking charges to ensure its FIRR on all investments remain positive.</t>
  </si>
  <si>
    <r>
      <rPr>
        <b/>
        <sz val="11"/>
        <color theme="1"/>
        <rFont val="Calibri"/>
        <family val="2"/>
        <scheme val="minor"/>
      </rPr>
      <t>Non-Market Benefits:</t>
    </r>
    <r>
      <rPr>
        <sz val="11"/>
        <color theme="1"/>
        <rFont val="Calibri"/>
        <family val="2"/>
        <scheme val="minor"/>
      </rPr>
      <t xml:space="preserve"> FA, travellers, airport businesses and staff and indirectly the tourism and broader industries should benefit from expected long-term expansion of capacity. There are expected to be significant environmental benefits with less GHG emissions related to planned conversion of significant power usage to renewable forms of energy. Furthermore, planned expansion will make the upgraded energy and other infrastructure more resilient against climate and disaster threats.</t>
    </r>
  </si>
  <si>
    <r>
      <rPr>
        <b/>
        <sz val="11"/>
        <color theme="1"/>
        <rFont val="Calibri"/>
        <family val="2"/>
        <scheme val="minor"/>
      </rPr>
      <t>Non-Market Costs / Disbenefits:</t>
    </r>
    <r>
      <rPr>
        <sz val="11"/>
        <color theme="1"/>
        <rFont val="Calibri"/>
        <family val="2"/>
        <scheme val="minor"/>
      </rPr>
      <t xml:space="preserve"> No major negative external costs have been identified at this stage though modest increases in GHG emissions from additional aircraft and land transport activity are expected.</t>
    </r>
  </si>
  <si>
    <r>
      <t xml:space="preserve">Summary of Considerations in Assessment of Viability: </t>
    </r>
    <r>
      <rPr>
        <sz val="11"/>
        <color theme="1"/>
        <rFont val="Calibri"/>
        <family val="2"/>
        <scheme val="minor"/>
      </rPr>
      <t xml:space="preserve">Expected revenue increases and cost savings should consolidate FAs strong existing financial situation which should be strongly supplemented by non-market economic, social, environmental and climate / disaster benefits. The model indicates that from commencement of benefits average annual consolidated benefits of $64.9m p.a. will be required to achieve an EIRR of 6%. </t>
    </r>
  </si>
  <si>
    <t xml:space="preserve">                                                                                                              This equates to a threshold of $162.25 per beneficiary person ($811.25 per beneficiary household) p.a. Considering the extent of market and non-market benefits such returns to reach a minimum EIRR of 6% seem strong. Note that early stages of the rolling 10 year investment plan are understood to have been fully appraised as viable by AIFFP and significant initial funding has been approved by them in part through guarantees to domestic banks who have provided loans.  </t>
  </si>
  <si>
    <t>Project 31: FPCL - Building Upgrades - Lautoka: Tourism Related</t>
  </si>
  <si>
    <t>2. Construction phased over an initial estimated 3 years.</t>
  </si>
  <si>
    <t>3. Benefits start to flow from year 4.</t>
  </si>
  <si>
    <r>
      <rPr>
        <b/>
        <sz val="11"/>
        <color theme="1"/>
        <rFont val="Calibri"/>
        <family val="2"/>
        <scheme val="minor"/>
      </rPr>
      <t>Market Revenues:</t>
    </r>
    <r>
      <rPr>
        <sz val="11"/>
        <color theme="1"/>
        <rFont val="Calibri"/>
        <family val="2"/>
        <scheme val="minor"/>
      </rPr>
      <t xml:space="preserve"> FPCL operates as a PE and is expected to pursue most investments on a commercial basis. Given its relatively strong balance sheet, cost efficiency savings from modernization of Lautoka wharf tourist facilities and incremental revenues from additional tourist traffic, the FIRR for this investment is estimated to be solid. </t>
    </r>
  </si>
  <si>
    <r>
      <rPr>
        <b/>
        <sz val="11"/>
        <color theme="1"/>
        <rFont val="Calibri"/>
        <family val="2"/>
        <scheme val="minor"/>
      </rPr>
      <t>Non-Market Benefits:</t>
    </r>
    <r>
      <rPr>
        <sz val="11"/>
        <color theme="1"/>
        <rFont val="Calibri"/>
        <family val="2"/>
        <scheme val="minor"/>
      </rPr>
      <t xml:space="preserve"> Local industry and commerce and consumers will benefit from an influx of additional tourists to the region. Minor environmental improvements are expected from more efficient tourist traffic movement, while design will make tourist buildings and infrastructure more resilient against climate and disaster threats.</t>
    </r>
  </si>
  <si>
    <r>
      <rPr>
        <b/>
        <sz val="11"/>
        <color theme="1"/>
        <rFont val="Calibri"/>
        <family val="2"/>
        <scheme val="minor"/>
      </rPr>
      <t>Non-Market Costs / Disbenefits:</t>
    </r>
    <r>
      <rPr>
        <sz val="11"/>
        <color theme="1"/>
        <rFont val="Calibri"/>
        <family val="2"/>
        <scheme val="minor"/>
      </rPr>
      <t xml:space="preserve"> Additional tourist throughput at the port and in the town may lead to modest additional transport driven pollution and GHG emissions, though these will be at least partially offset by the non-market environmental and climate benefits above.</t>
    </r>
  </si>
  <si>
    <r>
      <t xml:space="preserve">Summary of Considerations in Assessment of Viability: </t>
    </r>
    <r>
      <rPr>
        <sz val="11"/>
        <color theme="1"/>
        <rFont val="Calibri"/>
        <family val="2"/>
        <scheme val="minor"/>
      </rPr>
      <t xml:space="preserve">Likely solid financial returns are estimated to be supplemented by moderate non-market economic, social, environmental and climate / disaster benefits. The model indicates that from commencement of benefits average annual consolidated benefits of $1.11m p.a. will be required to achieve an EIRR of 6%. </t>
    </r>
  </si>
  <si>
    <t xml:space="preserve">                                                                                                              This equates to a relatively achievable threshold of $6.11 per beneficiary person ($30.55 per beneficiary household) p.a. Considering the extent of market and non-market benefits such returns to reach a minimum EIRR of 6% seem solid.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</si>
</sst>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quot;#,##0;[Red]\-&quot;$&quot;#,##0"/>
    <numFmt numFmtId="165" formatCode="&quot;$&quot;#,##0.00;[Red]\-&quot;$&quot;#,##0.00"/>
    <numFmt numFmtId="166" formatCode="0.0"/>
    <numFmt numFmtId="167" formatCode="0.0%"/>
    <numFmt numFmtId="168" formatCode="&quot;$&quot;#,##0.0;[Red]\-&quot;$&quot;#,##0.0"/>
    <numFmt numFmtId="169" formatCode="0.000"/>
  </numFmts>
  <fonts count="3">
    <font>
      <sz val="11"/>
      <color theme="1"/>
      <name val="Calibri"/>
      <family val="2"/>
      <scheme val="minor"/>
    </font>
    <font>
      <b/>
      <sz val="11"/>
      <color theme="1"/>
      <name val="Calibri"/>
      <family val="2"/>
      <scheme val="minor"/>
    </font>
    <font>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3" fontId="2" fillId="0" borderId="0" applyFont="0" applyFill="0" applyBorder="0" applyAlignment="0" applyProtection="0"/>
  </cellStyleXfs>
  <cellXfs count="21">
    <xf numFmtId="0" fontId="0" fillId="0" borderId="0" xfId="0"/>
    <xf numFmtId="0" fontId="1" fillId="0" borderId="0" xfId="0" applyFont="1"/>
    <xf numFmtId="0" fontId="0" fillId="0" borderId="1" xfId="0" applyBorder="1"/>
    <xf numFmtId="166" fontId="0" fillId="0" borderId="0" xfId="0" applyNumberFormat="1"/>
    <xf numFmtId="0" fontId="1" fillId="2" borderId="3" xfId="0" applyFont="1" applyFill="1" applyBorder="1"/>
    <xf numFmtId="167" fontId="1" fillId="2" borderId="4" xfId="0" applyNumberFormat="1" applyFont="1" applyFill="1" applyBorder="1"/>
    <xf numFmtId="0" fontId="1" fillId="2" borderId="5" xfId="0" applyFont="1" applyFill="1" applyBorder="1"/>
    <xf numFmtId="0" fontId="0" fillId="2" borderId="2" xfId="0" applyFill="1" applyBorder="1"/>
    <xf numFmtId="0" fontId="0" fillId="2" borderId="0" xfId="0" applyFill="1"/>
    <xf numFmtId="0" fontId="1" fillId="2" borderId="0" xfId="0" applyFont="1" applyFill="1" applyAlignment="1">
      <alignment horizontal="center"/>
    </xf>
    <xf numFmtId="0" fontId="0" fillId="2" borderId="1" xfId="0" applyFill="1" applyBorder="1"/>
    <xf numFmtId="0" fontId="1" fillId="2" borderId="0" xfId="0" applyFont="1" applyFill="1"/>
    <xf numFmtId="165" fontId="0" fillId="0" borderId="0" xfId="0" applyNumberFormat="1"/>
    <xf numFmtId="164" fontId="0" fillId="0" borderId="0" xfId="0" applyNumberFormat="1"/>
    <xf numFmtId="167" fontId="0" fillId="0" borderId="0" xfId="0" applyNumberFormat="1"/>
    <xf numFmtId="168" fontId="1" fillId="2" borderId="6" xfId="0" applyNumberFormat="1" applyFont="1" applyFill="1" applyBorder="1"/>
    <xf numFmtId="169" fontId="0" fillId="0" borderId="0" xfId="0" applyNumberFormat="1"/>
    <xf numFmtId="2" fontId="0" fillId="0" borderId="0" xfId="0" applyNumberFormat="1"/>
    <xf numFmtId="0" fontId="1" fillId="3" borderId="0" xfId="0" applyFont="1" applyFill="1"/>
    <xf numFmtId="0" fontId="0" fillId="3" borderId="0" xfId="0" applyFill="1"/>
    <xf numFmtId="43" fontId="0" fillId="0" borderId="0" xfId="1" applyFo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4.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4462F-9BDF-4FE1-A875-8850CADEDD65}">
  <dimension ref="A1:AH35"/>
  <sheetViews>
    <sheetView topLeftCell="V17" zoomScale="135" zoomScaleNormal="135" workbookViewId="0">
      <selection activeCell="AH34" sqref="AH34"/>
    </sheetView>
  </sheetViews>
  <sheetFormatPr defaultRowHeight="14.45"/>
  <cols>
    <col min="1" max="1" width="30.7109375" customWidth="1"/>
    <col min="2" max="2" width="10.7109375" bestFit="1" customWidth="1"/>
    <col min="6" max="31" width="10.7109375" customWidth="1"/>
    <col min="32" max="32" width="18.7109375" customWidth="1"/>
  </cols>
  <sheetData>
    <row r="1" spans="1:34">
      <c r="A1" s="1" t="s">
        <v>0</v>
      </c>
      <c r="AA1" s="2"/>
      <c r="AB1" s="2"/>
      <c r="AC1" s="2"/>
      <c r="AD1" s="2"/>
      <c r="AE1" s="2"/>
      <c r="AF1" s="2"/>
      <c r="AG1" s="2"/>
      <c r="AH1" s="2"/>
    </row>
    <row r="2" spans="1:34">
      <c r="A2" s="7"/>
      <c r="B2" s="7"/>
      <c r="C2" s="7"/>
      <c r="D2" s="7"/>
      <c r="E2" s="7"/>
      <c r="F2" s="7"/>
      <c r="G2" s="7"/>
      <c r="H2" s="7"/>
      <c r="I2" s="7"/>
      <c r="J2" s="7"/>
      <c r="K2" s="7"/>
      <c r="L2" s="7"/>
      <c r="M2" s="7"/>
      <c r="N2" s="7"/>
      <c r="O2" s="7"/>
      <c r="P2" s="7"/>
      <c r="Q2" s="7"/>
      <c r="R2" s="7"/>
      <c r="S2" s="7"/>
      <c r="T2" s="7"/>
      <c r="U2" s="7"/>
      <c r="V2" s="7"/>
      <c r="W2" s="7"/>
      <c r="X2" s="7"/>
      <c r="Y2" s="7"/>
      <c r="Z2" s="7"/>
      <c r="AA2" s="8"/>
      <c r="AB2" s="8"/>
      <c r="AC2" s="8"/>
      <c r="AD2" s="8"/>
      <c r="AE2" s="8"/>
      <c r="AF2" s="11" t="s">
        <v>1</v>
      </c>
    </row>
    <row r="3" spans="1:34">
      <c r="A3" s="8"/>
      <c r="B3" s="9">
        <v>1</v>
      </c>
      <c r="C3" s="9">
        <v>2</v>
      </c>
      <c r="D3" s="9">
        <v>3</v>
      </c>
      <c r="E3" s="9">
        <v>4</v>
      </c>
      <c r="F3" s="9">
        <v>5</v>
      </c>
      <c r="G3" s="9">
        <v>6</v>
      </c>
      <c r="H3" s="9">
        <v>7</v>
      </c>
      <c r="I3" s="9">
        <v>8</v>
      </c>
      <c r="J3" s="9">
        <v>9</v>
      </c>
      <c r="K3" s="9">
        <v>10</v>
      </c>
      <c r="L3" s="9">
        <v>11</v>
      </c>
      <c r="M3" s="9">
        <v>12</v>
      </c>
      <c r="N3" s="9">
        <v>13</v>
      </c>
      <c r="O3" s="9">
        <v>14</v>
      </c>
      <c r="P3" s="9">
        <v>15</v>
      </c>
      <c r="Q3" s="9">
        <v>16</v>
      </c>
      <c r="R3" s="9">
        <v>17</v>
      </c>
      <c r="S3" s="9">
        <v>18</v>
      </c>
      <c r="T3" s="9">
        <v>19</v>
      </c>
      <c r="U3" s="9">
        <v>20</v>
      </c>
      <c r="V3" s="9">
        <v>21</v>
      </c>
      <c r="W3" s="9">
        <v>22</v>
      </c>
      <c r="X3" s="9">
        <v>23</v>
      </c>
      <c r="Y3" s="9">
        <v>24</v>
      </c>
      <c r="Z3" s="9">
        <v>25</v>
      </c>
      <c r="AA3" s="9">
        <v>26</v>
      </c>
      <c r="AB3" s="9">
        <v>27</v>
      </c>
      <c r="AC3" s="9">
        <v>28</v>
      </c>
      <c r="AD3" s="9">
        <v>29</v>
      </c>
      <c r="AE3" s="9">
        <v>30</v>
      </c>
      <c r="AF3" s="11" t="s">
        <v>2</v>
      </c>
    </row>
    <row r="4" spans="1:34">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2"/>
      <c r="AH4" s="2"/>
    </row>
    <row r="6" spans="1:34">
      <c r="A6" t="s">
        <v>3</v>
      </c>
      <c r="B6" s="3">
        <v>0</v>
      </c>
      <c r="C6" s="3">
        <v>0</v>
      </c>
      <c r="D6" s="17">
        <v>1.2669999999999999</v>
      </c>
      <c r="E6" s="17">
        <v>1.2669999999999999</v>
      </c>
      <c r="F6" s="17">
        <v>1.2669999999999999</v>
      </c>
      <c r="G6" s="17">
        <v>1.2669999999999999</v>
      </c>
      <c r="H6" s="17">
        <v>1.2669999999999999</v>
      </c>
      <c r="I6" s="17">
        <v>1.2669999999999999</v>
      </c>
      <c r="J6" s="17">
        <v>1.2669999999999999</v>
      </c>
      <c r="K6" s="17">
        <v>1.2669999999999999</v>
      </c>
      <c r="L6" s="17">
        <v>1.2669999999999999</v>
      </c>
      <c r="M6" s="17">
        <v>1.2669999999999999</v>
      </c>
      <c r="N6" s="17">
        <v>1.2669999999999999</v>
      </c>
      <c r="O6" s="17">
        <v>1.2669999999999999</v>
      </c>
      <c r="P6" s="17">
        <v>1.2669999999999999</v>
      </c>
      <c r="Q6" s="17">
        <v>1.2669999999999999</v>
      </c>
      <c r="R6" s="17">
        <v>1.2669999999999999</v>
      </c>
      <c r="S6" s="17">
        <v>1.2669999999999999</v>
      </c>
      <c r="T6" s="17">
        <v>1.2669999999999999</v>
      </c>
      <c r="U6" s="17">
        <v>1.2669999999999999</v>
      </c>
      <c r="V6" s="17">
        <v>1.2669999999999999</v>
      </c>
      <c r="W6" s="17">
        <v>1.2669999999999999</v>
      </c>
      <c r="X6" s="17">
        <v>1.2669999999999999</v>
      </c>
      <c r="Y6" s="17">
        <v>1.2669999999999999</v>
      </c>
      <c r="Z6" s="17">
        <v>1.2669999999999999</v>
      </c>
      <c r="AA6" s="17">
        <v>1.2669999999999999</v>
      </c>
      <c r="AB6" s="17">
        <v>1.2669999999999999</v>
      </c>
      <c r="AC6" s="17">
        <v>1.2669999999999999</v>
      </c>
      <c r="AD6" s="17">
        <v>1.2669999999999999</v>
      </c>
      <c r="AE6" s="17">
        <v>1.2669999999999999</v>
      </c>
      <c r="AF6" s="3">
        <f>SUM(B6:AE6)</f>
        <v>35.475999999999999</v>
      </c>
      <c r="AG6" s="3"/>
    </row>
    <row r="8" spans="1:34">
      <c r="A8" t="s">
        <v>4</v>
      </c>
      <c r="B8" s="3">
        <v>5.8973849999999999</v>
      </c>
      <c r="C8" s="3">
        <v>5.8973849999999999</v>
      </c>
      <c r="H8" s="3"/>
      <c r="AF8" s="3">
        <f t="shared" ref="AF8:AF10" si="0">SUM(B8:AE8)</f>
        <v>11.79477</v>
      </c>
    </row>
    <row r="9" spans="1:34">
      <c r="A9" t="s">
        <v>5</v>
      </c>
      <c r="D9" s="3">
        <f>SUM(B8:C8)*0.03</f>
        <v>0.35384309999999997</v>
      </c>
      <c r="E9" s="3">
        <f>D9</f>
        <v>0.35384309999999997</v>
      </c>
      <c r="F9" s="3">
        <f t="shared" ref="F9:AE9" si="1">E9</f>
        <v>0.35384309999999997</v>
      </c>
      <c r="G9" s="3">
        <f t="shared" si="1"/>
        <v>0.35384309999999997</v>
      </c>
      <c r="H9" s="3">
        <f t="shared" si="1"/>
        <v>0.35384309999999997</v>
      </c>
      <c r="I9" s="3">
        <f t="shared" si="1"/>
        <v>0.35384309999999997</v>
      </c>
      <c r="J9" s="3">
        <f t="shared" si="1"/>
        <v>0.35384309999999997</v>
      </c>
      <c r="K9" s="3">
        <f t="shared" si="1"/>
        <v>0.35384309999999997</v>
      </c>
      <c r="L9" s="3">
        <f t="shared" si="1"/>
        <v>0.35384309999999997</v>
      </c>
      <c r="M9" s="3">
        <f t="shared" si="1"/>
        <v>0.35384309999999997</v>
      </c>
      <c r="N9" s="3">
        <f t="shared" si="1"/>
        <v>0.35384309999999997</v>
      </c>
      <c r="O9" s="3">
        <f t="shared" si="1"/>
        <v>0.35384309999999997</v>
      </c>
      <c r="P9" s="3">
        <f t="shared" si="1"/>
        <v>0.35384309999999997</v>
      </c>
      <c r="Q9" s="3">
        <f t="shared" si="1"/>
        <v>0.35384309999999997</v>
      </c>
      <c r="R9" s="3">
        <f t="shared" si="1"/>
        <v>0.35384309999999997</v>
      </c>
      <c r="S9" s="3">
        <f t="shared" si="1"/>
        <v>0.35384309999999997</v>
      </c>
      <c r="T9" s="3">
        <f t="shared" si="1"/>
        <v>0.35384309999999997</v>
      </c>
      <c r="U9" s="3">
        <f t="shared" si="1"/>
        <v>0.35384309999999997</v>
      </c>
      <c r="V9" s="3">
        <f t="shared" si="1"/>
        <v>0.35384309999999997</v>
      </c>
      <c r="W9" s="3">
        <f t="shared" si="1"/>
        <v>0.35384309999999997</v>
      </c>
      <c r="X9" s="3">
        <f t="shared" si="1"/>
        <v>0.35384309999999997</v>
      </c>
      <c r="Y9" s="3">
        <f t="shared" si="1"/>
        <v>0.35384309999999997</v>
      </c>
      <c r="Z9" s="3">
        <f t="shared" si="1"/>
        <v>0.35384309999999997</v>
      </c>
      <c r="AA9" s="3">
        <f t="shared" si="1"/>
        <v>0.35384309999999997</v>
      </c>
      <c r="AB9" s="3">
        <f t="shared" si="1"/>
        <v>0.35384309999999997</v>
      </c>
      <c r="AC9" s="3">
        <f t="shared" si="1"/>
        <v>0.35384309999999997</v>
      </c>
      <c r="AD9" s="3">
        <f t="shared" si="1"/>
        <v>0.35384309999999997</v>
      </c>
      <c r="AE9" s="3">
        <f t="shared" si="1"/>
        <v>0.35384309999999997</v>
      </c>
      <c r="AF9" s="3">
        <f t="shared" si="0"/>
        <v>9.9076067999999999</v>
      </c>
      <c r="AG9" s="3"/>
    </row>
    <row r="10" spans="1:34">
      <c r="A10" t="s">
        <v>6</v>
      </c>
      <c r="B10" s="3">
        <f t="shared" ref="B10:AE10" si="2">B8+B9</f>
        <v>5.8973849999999999</v>
      </c>
      <c r="C10" s="3">
        <f t="shared" si="2"/>
        <v>5.8973849999999999</v>
      </c>
      <c r="D10" s="3">
        <f t="shared" si="2"/>
        <v>0.35384309999999997</v>
      </c>
      <c r="E10" s="3">
        <f t="shared" si="2"/>
        <v>0.35384309999999997</v>
      </c>
      <c r="F10" s="3">
        <f t="shared" si="2"/>
        <v>0.35384309999999997</v>
      </c>
      <c r="G10" s="3">
        <f t="shared" si="2"/>
        <v>0.35384309999999997</v>
      </c>
      <c r="H10" s="3">
        <f t="shared" si="2"/>
        <v>0.35384309999999997</v>
      </c>
      <c r="I10" s="3">
        <f t="shared" si="2"/>
        <v>0.35384309999999997</v>
      </c>
      <c r="J10" s="3">
        <f t="shared" si="2"/>
        <v>0.35384309999999997</v>
      </c>
      <c r="K10" s="3">
        <f t="shared" si="2"/>
        <v>0.35384309999999997</v>
      </c>
      <c r="L10" s="3">
        <f t="shared" si="2"/>
        <v>0.35384309999999997</v>
      </c>
      <c r="M10" s="3">
        <f t="shared" si="2"/>
        <v>0.35384309999999997</v>
      </c>
      <c r="N10" s="3">
        <f t="shared" si="2"/>
        <v>0.35384309999999997</v>
      </c>
      <c r="O10" s="3">
        <f t="shared" si="2"/>
        <v>0.35384309999999997</v>
      </c>
      <c r="P10" s="3">
        <f t="shared" si="2"/>
        <v>0.35384309999999997</v>
      </c>
      <c r="Q10" s="3">
        <f t="shared" si="2"/>
        <v>0.35384309999999997</v>
      </c>
      <c r="R10" s="3">
        <f t="shared" si="2"/>
        <v>0.35384309999999997</v>
      </c>
      <c r="S10" s="3">
        <f t="shared" si="2"/>
        <v>0.35384309999999997</v>
      </c>
      <c r="T10" s="3">
        <f t="shared" si="2"/>
        <v>0.35384309999999997</v>
      </c>
      <c r="U10" s="3">
        <f t="shared" si="2"/>
        <v>0.35384309999999997</v>
      </c>
      <c r="V10" s="3">
        <f t="shared" si="2"/>
        <v>0.35384309999999997</v>
      </c>
      <c r="W10" s="3">
        <f t="shared" si="2"/>
        <v>0.35384309999999997</v>
      </c>
      <c r="X10" s="3">
        <f t="shared" si="2"/>
        <v>0.35384309999999997</v>
      </c>
      <c r="Y10" s="3">
        <f t="shared" si="2"/>
        <v>0.35384309999999997</v>
      </c>
      <c r="Z10" s="3">
        <f t="shared" si="2"/>
        <v>0.35384309999999997</v>
      </c>
      <c r="AA10" s="3">
        <f t="shared" si="2"/>
        <v>0.35384309999999997</v>
      </c>
      <c r="AB10" s="3">
        <f t="shared" si="2"/>
        <v>0.35384309999999997</v>
      </c>
      <c r="AC10" s="3">
        <f t="shared" si="2"/>
        <v>0.35384309999999997</v>
      </c>
      <c r="AD10" s="3">
        <f t="shared" si="2"/>
        <v>0.35384309999999997</v>
      </c>
      <c r="AE10" s="3">
        <f t="shared" si="2"/>
        <v>0.35384309999999997</v>
      </c>
      <c r="AF10" s="3">
        <f t="shared" si="0"/>
        <v>21.702376799999989</v>
      </c>
      <c r="AG10" s="3"/>
    </row>
    <row r="12" spans="1:34">
      <c r="A12" t="s">
        <v>7</v>
      </c>
      <c r="B12" s="3">
        <f>B6-B10</f>
        <v>-5.8973849999999999</v>
      </c>
      <c r="C12" s="3">
        <f>C6-C10</f>
        <v>-5.8973849999999999</v>
      </c>
      <c r="D12" s="3">
        <f t="shared" ref="D12:AE12" si="3">D6-D10</f>
        <v>0.91315689999999994</v>
      </c>
      <c r="E12" s="3">
        <f t="shared" si="3"/>
        <v>0.91315689999999994</v>
      </c>
      <c r="F12" s="3">
        <f t="shared" si="3"/>
        <v>0.91315689999999994</v>
      </c>
      <c r="G12" s="3">
        <f t="shared" si="3"/>
        <v>0.91315689999999994</v>
      </c>
      <c r="H12" s="3">
        <f t="shared" si="3"/>
        <v>0.91315689999999994</v>
      </c>
      <c r="I12" s="3">
        <f t="shared" si="3"/>
        <v>0.91315689999999994</v>
      </c>
      <c r="J12" s="3">
        <f t="shared" si="3"/>
        <v>0.91315689999999994</v>
      </c>
      <c r="K12" s="3">
        <f t="shared" si="3"/>
        <v>0.91315689999999994</v>
      </c>
      <c r="L12" s="3">
        <f t="shared" si="3"/>
        <v>0.91315689999999994</v>
      </c>
      <c r="M12" s="3">
        <f t="shared" si="3"/>
        <v>0.91315689999999994</v>
      </c>
      <c r="N12" s="3">
        <f t="shared" si="3"/>
        <v>0.91315689999999994</v>
      </c>
      <c r="O12" s="3">
        <f t="shared" si="3"/>
        <v>0.91315689999999994</v>
      </c>
      <c r="P12" s="3">
        <f t="shared" si="3"/>
        <v>0.91315689999999994</v>
      </c>
      <c r="Q12" s="3">
        <f t="shared" si="3"/>
        <v>0.91315689999999994</v>
      </c>
      <c r="R12" s="3">
        <f t="shared" si="3"/>
        <v>0.91315689999999994</v>
      </c>
      <c r="S12" s="3">
        <f t="shared" si="3"/>
        <v>0.91315689999999994</v>
      </c>
      <c r="T12" s="3">
        <f t="shared" si="3"/>
        <v>0.91315689999999994</v>
      </c>
      <c r="U12" s="3">
        <f t="shared" si="3"/>
        <v>0.91315689999999994</v>
      </c>
      <c r="V12" s="3">
        <f t="shared" si="3"/>
        <v>0.91315689999999994</v>
      </c>
      <c r="W12" s="3">
        <f t="shared" si="3"/>
        <v>0.91315689999999994</v>
      </c>
      <c r="X12" s="3">
        <f t="shared" si="3"/>
        <v>0.91315689999999994</v>
      </c>
      <c r="Y12" s="3">
        <f t="shared" si="3"/>
        <v>0.91315689999999994</v>
      </c>
      <c r="Z12" s="3">
        <f t="shared" si="3"/>
        <v>0.91315689999999994</v>
      </c>
      <c r="AA12" s="3">
        <f t="shared" si="3"/>
        <v>0.91315689999999994</v>
      </c>
      <c r="AB12" s="3">
        <f t="shared" si="3"/>
        <v>0.91315689999999994</v>
      </c>
      <c r="AC12" s="3">
        <f t="shared" si="3"/>
        <v>0.91315689999999994</v>
      </c>
      <c r="AD12" s="3">
        <f t="shared" si="3"/>
        <v>0.91315689999999994</v>
      </c>
      <c r="AE12" s="3">
        <f t="shared" si="3"/>
        <v>0.91315689999999994</v>
      </c>
      <c r="AF12" s="3">
        <f>SUM(B12:AE12)</f>
        <v>13.773623200000003</v>
      </c>
      <c r="AG12" s="3"/>
    </row>
    <row r="14" spans="1:34">
      <c r="B14" s="4" t="s">
        <v>8</v>
      </c>
      <c r="C14" s="5">
        <f>IRR(B12:AE12)</f>
        <v>6.0714747018816073E-2</v>
      </c>
    </row>
    <row r="15" spans="1:34">
      <c r="B15" s="6" t="s">
        <v>9</v>
      </c>
      <c r="C15" s="15">
        <f>NPV(0.0607,(B12:AE12))</f>
        <v>1.7021131301468691E-3</v>
      </c>
    </row>
    <row r="16" spans="1:34">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8" spans="1:3">
      <c r="A18" s="1" t="s">
        <v>10</v>
      </c>
    </row>
    <row r="19" spans="1:3">
      <c r="A19" t="s">
        <v>11</v>
      </c>
    </row>
    <row r="20" spans="1:3">
      <c r="A20" t="s">
        <v>12</v>
      </c>
    </row>
    <row r="21" spans="1:3">
      <c r="A21" t="s">
        <v>13</v>
      </c>
    </row>
    <row r="22" spans="1:3">
      <c r="A22" t="s">
        <v>14</v>
      </c>
    </row>
    <row r="23" spans="1:3">
      <c r="A23" t="s">
        <v>15</v>
      </c>
    </row>
    <row r="24" spans="1:3">
      <c r="A24" t="s">
        <v>16</v>
      </c>
    </row>
    <row r="26" spans="1:3">
      <c r="A26" s="1" t="s">
        <v>17</v>
      </c>
    </row>
    <row r="27" spans="1:3">
      <c r="C27" s="12"/>
    </row>
    <row r="28" spans="1:3">
      <c r="A28" s="1" t="s">
        <v>18</v>
      </c>
    </row>
    <row r="29" spans="1:3">
      <c r="A29" t="s">
        <v>19</v>
      </c>
      <c r="B29" s="12"/>
    </row>
    <row r="30" spans="1:3">
      <c r="A30" t="s">
        <v>20</v>
      </c>
      <c r="B30" s="13"/>
    </row>
    <row r="31" spans="1:3">
      <c r="A31" t="s">
        <v>21</v>
      </c>
    </row>
    <row r="32" spans="1:3">
      <c r="A32" s="1" t="s">
        <v>22</v>
      </c>
    </row>
    <row r="33" spans="1:2">
      <c r="A33" t="s">
        <v>23</v>
      </c>
    </row>
    <row r="35" spans="1:2">
      <c r="B35" s="14"/>
    </row>
  </sheetData>
  <pageMargins left="0.7" right="0.7" top="0.75" bottom="0.75" header="0.3" footer="0.3"/>
  <pageSetup paperSize="9" orientation="portrait" horizontalDpi="0" verticalDpi="0" r:id="rId1"/>
  <headerFooter>
    <oddFooter>&amp;L_x000D_&amp;1#&amp;"Calibri"&amp;9&amp;K000000 INTERNAL. This information is accessible to ADB Management and staff. It may be shared outside ADB with appropriate permission.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598E1-C495-4A60-82E2-18CB4A3F1DCE}">
  <dimension ref="A1:AF35"/>
  <sheetViews>
    <sheetView topLeftCell="A18" zoomScale="130" zoomScaleNormal="130" workbookViewId="0">
      <selection activeCell="A37" sqref="A37"/>
    </sheetView>
  </sheetViews>
  <sheetFormatPr defaultRowHeight="14.45"/>
  <cols>
    <col min="1" max="1" width="30.7109375" customWidth="1"/>
    <col min="2" max="31" width="10.7109375" customWidth="1"/>
    <col min="32" max="32" width="22.7109375" customWidth="1"/>
  </cols>
  <sheetData>
    <row r="1" spans="1:32">
      <c r="A1" s="1" t="s">
        <v>102</v>
      </c>
      <c r="AA1" s="2"/>
      <c r="AB1" s="2"/>
      <c r="AC1" s="2"/>
      <c r="AD1" s="2"/>
      <c r="AE1" s="2"/>
      <c r="AF1" s="2"/>
    </row>
    <row r="2" spans="1:32">
      <c r="A2" s="7"/>
      <c r="B2" s="7"/>
      <c r="C2" s="7"/>
      <c r="D2" s="7"/>
      <c r="E2" s="7"/>
      <c r="F2" s="7"/>
      <c r="G2" s="7"/>
      <c r="H2" s="7"/>
      <c r="I2" s="7"/>
      <c r="J2" s="7"/>
      <c r="K2" s="7"/>
      <c r="L2" s="7"/>
      <c r="M2" s="7"/>
      <c r="N2" s="7"/>
      <c r="O2" s="7"/>
      <c r="P2" s="7"/>
      <c r="Q2" s="7"/>
      <c r="R2" s="7"/>
      <c r="S2" s="7"/>
      <c r="T2" s="7"/>
      <c r="U2" s="7"/>
      <c r="V2" s="7"/>
      <c r="W2" s="7"/>
      <c r="X2" s="7"/>
      <c r="Y2" s="7"/>
      <c r="Z2" s="7"/>
      <c r="AA2" s="8"/>
      <c r="AB2" s="8"/>
      <c r="AC2" s="8"/>
      <c r="AD2" s="8"/>
      <c r="AE2" s="8"/>
      <c r="AF2" s="11" t="s">
        <v>1</v>
      </c>
    </row>
    <row r="3" spans="1:32">
      <c r="A3" s="8"/>
      <c r="B3" s="9">
        <v>1</v>
      </c>
      <c r="C3" s="9">
        <v>2</v>
      </c>
      <c r="D3" s="9">
        <v>3</v>
      </c>
      <c r="E3" s="9">
        <v>4</v>
      </c>
      <c r="F3" s="9">
        <v>5</v>
      </c>
      <c r="G3" s="9">
        <v>6</v>
      </c>
      <c r="H3" s="9">
        <v>7</v>
      </c>
      <c r="I3" s="9">
        <v>8</v>
      </c>
      <c r="J3" s="9">
        <v>9</v>
      </c>
      <c r="K3" s="9">
        <v>10</v>
      </c>
      <c r="L3" s="9">
        <v>11</v>
      </c>
      <c r="M3" s="9">
        <v>12</v>
      </c>
      <c r="N3" s="9">
        <v>13</v>
      </c>
      <c r="O3" s="9">
        <v>14</v>
      </c>
      <c r="P3" s="9">
        <v>15</v>
      </c>
      <c r="Q3" s="9">
        <v>16</v>
      </c>
      <c r="R3" s="9">
        <v>17</v>
      </c>
      <c r="S3" s="9">
        <v>18</v>
      </c>
      <c r="T3" s="9">
        <v>19</v>
      </c>
      <c r="U3" s="9">
        <v>20</v>
      </c>
      <c r="V3" s="9">
        <v>21</v>
      </c>
      <c r="W3" s="9">
        <v>22</v>
      </c>
      <c r="X3" s="9">
        <v>23</v>
      </c>
      <c r="Y3" s="9">
        <v>24</v>
      </c>
      <c r="Z3" s="9">
        <v>25</v>
      </c>
      <c r="AA3" s="9">
        <v>26</v>
      </c>
      <c r="AB3" s="9">
        <v>27</v>
      </c>
      <c r="AC3" s="9">
        <v>28</v>
      </c>
      <c r="AD3" s="9">
        <v>29</v>
      </c>
      <c r="AE3" s="9">
        <v>30</v>
      </c>
      <c r="AF3" s="11" t="s">
        <v>2</v>
      </c>
    </row>
    <row r="4" spans="1:32">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6" spans="1:32">
      <c r="A6" t="s">
        <v>3</v>
      </c>
      <c r="B6" s="3">
        <v>0</v>
      </c>
      <c r="C6" s="3">
        <v>0</v>
      </c>
      <c r="D6" s="3">
        <v>0</v>
      </c>
      <c r="E6" s="3">
        <v>0</v>
      </c>
      <c r="F6" s="3">
        <v>0</v>
      </c>
      <c r="G6" s="3">
        <v>35.674999999999997</v>
      </c>
      <c r="H6" s="3">
        <v>35.674999999999997</v>
      </c>
      <c r="I6" s="3">
        <v>35.674999999999997</v>
      </c>
      <c r="J6" s="3">
        <v>35.674999999999997</v>
      </c>
      <c r="K6" s="3">
        <v>35.674999999999997</v>
      </c>
      <c r="L6" s="3">
        <v>35.674999999999997</v>
      </c>
      <c r="M6" s="3">
        <v>35.674999999999997</v>
      </c>
      <c r="N6" s="3">
        <v>35.674999999999997</v>
      </c>
      <c r="O6" s="3">
        <v>35.674999999999997</v>
      </c>
      <c r="P6" s="3">
        <v>35.674999999999997</v>
      </c>
      <c r="Q6" s="3">
        <v>35.674999999999997</v>
      </c>
      <c r="R6" s="3">
        <v>35.674999999999997</v>
      </c>
      <c r="S6" s="3">
        <v>35.674999999999997</v>
      </c>
      <c r="T6" s="3">
        <v>35.674999999999997</v>
      </c>
      <c r="U6" s="3">
        <v>35.674999999999997</v>
      </c>
      <c r="V6" s="3">
        <v>35.674999999999997</v>
      </c>
      <c r="W6" s="3">
        <v>35.674999999999997</v>
      </c>
      <c r="X6" s="3">
        <v>35.674999999999997</v>
      </c>
      <c r="Y6" s="3">
        <v>35.674999999999997</v>
      </c>
      <c r="Z6" s="3">
        <v>35.674999999999997</v>
      </c>
      <c r="AA6" s="3">
        <v>35.674999999999997</v>
      </c>
      <c r="AB6" s="3">
        <v>35.674999999999997</v>
      </c>
      <c r="AC6" s="3">
        <v>35.674999999999997</v>
      </c>
      <c r="AD6" s="3">
        <v>35.674999999999997</v>
      </c>
      <c r="AE6" s="3">
        <v>35.674999999999997</v>
      </c>
      <c r="AF6" s="3">
        <f>SUM(B6:AE6)</f>
        <v>891.87499999999966</v>
      </c>
    </row>
    <row r="8" spans="1:32">
      <c r="A8" t="s">
        <v>4</v>
      </c>
      <c r="B8" s="3">
        <v>60</v>
      </c>
      <c r="C8" s="3">
        <v>60</v>
      </c>
      <c r="D8" s="3">
        <v>60</v>
      </c>
      <c r="E8" s="3">
        <v>60</v>
      </c>
      <c r="F8" s="3">
        <v>60</v>
      </c>
      <c r="H8" s="3"/>
      <c r="AF8" s="3">
        <f t="shared" ref="AF8:AF10" si="0">SUM(B8:AE8)</f>
        <v>300</v>
      </c>
    </row>
    <row r="9" spans="1:32">
      <c r="A9" t="s">
        <v>5</v>
      </c>
      <c r="D9" s="3"/>
      <c r="E9" s="3"/>
      <c r="F9" s="3"/>
      <c r="G9" s="3">
        <f>SUM(B8:F8)*0.03</f>
        <v>9</v>
      </c>
      <c r="H9" s="3">
        <f>G9</f>
        <v>9</v>
      </c>
      <c r="I9" s="3">
        <f t="shared" ref="I9:AE9" si="1">H9</f>
        <v>9</v>
      </c>
      <c r="J9" s="3">
        <f t="shared" si="1"/>
        <v>9</v>
      </c>
      <c r="K9" s="3">
        <f t="shared" si="1"/>
        <v>9</v>
      </c>
      <c r="L9" s="3">
        <f t="shared" si="1"/>
        <v>9</v>
      </c>
      <c r="M9" s="3">
        <f t="shared" si="1"/>
        <v>9</v>
      </c>
      <c r="N9" s="3">
        <f t="shared" si="1"/>
        <v>9</v>
      </c>
      <c r="O9" s="3">
        <f t="shared" si="1"/>
        <v>9</v>
      </c>
      <c r="P9" s="3">
        <f t="shared" si="1"/>
        <v>9</v>
      </c>
      <c r="Q9" s="3">
        <f t="shared" si="1"/>
        <v>9</v>
      </c>
      <c r="R9" s="3">
        <f t="shared" si="1"/>
        <v>9</v>
      </c>
      <c r="S9" s="3">
        <f t="shared" si="1"/>
        <v>9</v>
      </c>
      <c r="T9" s="3">
        <f t="shared" si="1"/>
        <v>9</v>
      </c>
      <c r="U9" s="3">
        <f t="shared" si="1"/>
        <v>9</v>
      </c>
      <c r="V9" s="3">
        <f t="shared" si="1"/>
        <v>9</v>
      </c>
      <c r="W9" s="3">
        <f t="shared" si="1"/>
        <v>9</v>
      </c>
      <c r="X9" s="3">
        <f t="shared" si="1"/>
        <v>9</v>
      </c>
      <c r="Y9" s="3">
        <f t="shared" si="1"/>
        <v>9</v>
      </c>
      <c r="Z9" s="3">
        <f t="shared" si="1"/>
        <v>9</v>
      </c>
      <c r="AA9" s="3">
        <f t="shared" si="1"/>
        <v>9</v>
      </c>
      <c r="AB9" s="3">
        <f t="shared" si="1"/>
        <v>9</v>
      </c>
      <c r="AC9" s="3">
        <f t="shared" si="1"/>
        <v>9</v>
      </c>
      <c r="AD9" s="3">
        <f t="shared" si="1"/>
        <v>9</v>
      </c>
      <c r="AE9" s="3">
        <f t="shared" si="1"/>
        <v>9</v>
      </c>
      <c r="AF9" s="3">
        <f t="shared" si="0"/>
        <v>225</v>
      </c>
    </row>
    <row r="10" spans="1:32">
      <c r="A10" t="s">
        <v>6</v>
      </c>
      <c r="B10">
        <f t="shared" ref="B10:AE10" si="2">B8+B9</f>
        <v>60</v>
      </c>
      <c r="C10" s="3">
        <f t="shared" si="2"/>
        <v>60</v>
      </c>
      <c r="D10" s="3">
        <f t="shared" si="2"/>
        <v>60</v>
      </c>
      <c r="E10" s="3">
        <f t="shared" si="2"/>
        <v>60</v>
      </c>
      <c r="F10" s="3">
        <f t="shared" si="2"/>
        <v>60</v>
      </c>
      <c r="G10" s="3">
        <f t="shared" si="2"/>
        <v>9</v>
      </c>
      <c r="H10" s="3">
        <f t="shared" si="2"/>
        <v>9</v>
      </c>
      <c r="I10" s="3">
        <f t="shared" si="2"/>
        <v>9</v>
      </c>
      <c r="J10" s="3">
        <f t="shared" si="2"/>
        <v>9</v>
      </c>
      <c r="K10" s="3">
        <f t="shared" si="2"/>
        <v>9</v>
      </c>
      <c r="L10" s="3">
        <f t="shared" si="2"/>
        <v>9</v>
      </c>
      <c r="M10" s="3">
        <f t="shared" si="2"/>
        <v>9</v>
      </c>
      <c r="N10" s="3">
        <f t="shared" si="2"/>
        <v>9</v>
      </c>
      <c r="O10" s="3">
        <f t="shared" si="2"/>
        <v>9</v>
      </c>
      <c r="P10" s="3">
        <f t="shared" si="2"/>
        <v>9</v>
      </c>
      <c r="Q10" s="3">
        <f t="shared" si="2"/>
        <v>9</v>
      </c>
      <c r="R10" s="3">
        <f t="shared" si="2"/>
        <v>9</v>
      </c>
      <c r="S10" s="3">
        <f t="shared" si="2"/>
        <v>9</v>
      </c>
      <c r="T10" s="3">
        <f t="shared" si="2"/>
        <v>9</v>
      </c>
      <c r="U10" s="3">
        <f t="shared" si="2"/>
        <v>9</v>
      </c>
      <c r="V10" s="3">
        <f t="shared" si="2"/>
        <v>9</v>
      </c>
      <c r="W10" s="3">
        <f t="shared" si="2"/>
        <v>9</v>
      </c>
      <c r="X10" s="3">
        <f t="shared" si="2"/>
        <v>9</v>
      </c>
      <c r="Y10" s="3">
        <f t="shared" si="2"/>
        <v>9</v>
      </c>
      <c r="Z10" s="3">
        <f t="shared" si="2"/>
        <v>9</v>
      </c>
      <c r="AA10" s="3">
        <f t="shared" si="2"/>
        <v>9</v>
      </c>
      <c r="AB10" s="3">
        <f t="shared" si="2"/>
        <v>9</v>
      </c>
      <c r="AC10" s="3">
        <f t="shared" si="2"/>
        <v>9</v>
      </c>
      <c r="AD10" s="3">
        <f t="shared" si="2"/>
        <v>9</v>
      </c>
      <c r="AE10" s="3">
        <f t="shared" si="2"/>
        <v>9</v>
      </c>
      <c r="AF10" s="3">
        <f t="shared" si="0"/>
        <v>525</v>
      </c>
    </row>
    <row r="12" spans="1:32">
      <c r="A12" t="s">
        <v>7</v>
      </c>
      <c r="B12" s="3">
        <f>B6-B10</f>
        <v>-60</v>
      </c>
      <c r="C12" s="3">
        <f>C6-C10</f>
        <v>-60</v>
      </c>
      <c r="D12" s="3">
        <f t="shared" ref="D12:AE12" si="3">D6-D10</f>
        <v>-60</v>
      </c>
      <c r="E12" s="3">
        <f t="shared" si="3"/>
        <v>-60</v>
      </c>
      <c r="F12" s="3">
        <f t="shared" si="3"/>
        <v>-60</v>
      </c>
      <c r="G12" s="3">
        <f t="shared" si="3"/>
        <v>26.674999999999997</v>
      </c>
      <c r="H12" s="3">
        <f t="shared" si="3"/>
        <v>26.674999999999997</v>
      </c>
      <c r="I12" s="3">
        <f t="shared" si="3"/>
        <v>26.674999999999997</v>
      </c>
      <c r="J12" s="3">
        <f t="shared" si="3"/>
        <v>26.674999999999997</v>
      </c>
      <c r="K12" s="3">
        <f t="shared" si="3"/>
        <v>26.674999999999997</v>
      </c>
      <c r="L12" s="3">
        <f t="shared" si="3"/>
        <v>26.674999999999997</v>
      </c>
      <c r="M12" s="3">
        <f t="shared" si="3"/>
        <v>26.674999999999997</v>
      </c>
      <c r="N12" s="3">
        <f t="shared" si="3"/>
        <v>26.674999999999997</v>
      </c>
      <c r="O12" s="3">
        <f t="shared" si="3"/>
        <v>26.674999999999997</v>
      </c>
      <c r="P12" s="3">
        <f t="shared" si="3"/>
        <v>26.674999999999997</v>
      </c>
      <c r="Q12" s="3">
        <f t="shared" si="3"/>
        <v>26.674999999999997</v>
      </c>
      <c r="R12" s="3">
        <f t="shared" si="3"/>
        <v>26.674999999999997</v>
      </c>
      <c r="S12" s="3">
        <f t="shared" si="3"/>
        <v>26.674999999999997</v>
      </c>
      <c r="T12" s="3">
        <f t="shared" si="3"/>
        <v>26.674999999999997</v>
      </c>
      <c r="U12" s="3">
        <f t="shared" si="3"/>
        <v>26.674999999999997</v>
      </c>
      <c r="V12" s="3">
        <f t="shared" si="3"/>
        <v>26.674999999999997</v>
      </c>
      <c r="W12" s="3">
        <f t="shared" si="3"/>
        <v>26.674999999999997</v>
      </c>
      <c r="X12" s="3">
        <f t="shared" si="3"/>
        <v>26.674999999999997</v>
      </c>
      <c r="Y12" s="3">
        <f t="shared" si="3"/>
        <v>26.674999999999997</v>
      </c>
      <c r="Z12" s="3">
        <f t="shared" si="3"/>
        <v>26.674999999999997</v>
      </c>
      <c r="AA12" s="3">
        <f t="shared" si="3"/>
        <v>26.674999999999997</v>
      </c>
      <c r="AB12" s="3">
        <f t="shared" si="3"/>
        <v>26.674999999999997</v>
      </c>
      <c r="AC12" s="3">
        <f t="shared" si="3"/>
        <v>26.674999999999997</v>
      </c>
      <c r="AD12" s="3">
        <f t="shared" si="3"/>
        <v>26.674999999999997</v>
      </c>
      <c r="AE12" s="3">
        <f t="shared" si="3"/>
        <v>26.674999999999997</v>
      </c>
      <c r="AF12" s="3">
        <f>SUM(B12:AE12)</f>
        <v>366.87500000000011</v>
      </c>
    </row>
    <row r="14" spans="1:32">
      <c r="B14" s="4" t="s">
        <v>8</v>
      </c>
      <c r="C14" s="5">
        <f>IRR(B12:AE12)</f>
        <v>6.0710568192865244E-2</v>
      </c>
    </row>
    <row r="15" spans="1:32">
      <c r="B15" s="6" t="s">
        <v>9</v>
      </c>
      <c r="C15" s="15">
        <f>NPV(0.0607,(B12:AE12))</f>
        <v>3.0561242131863439E-2</v>
      </c>
    </row>
    <row r="16" spans="1:3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8" spans="1:3">
      <c r="A18" s="1" t="s">
        <v>10</v>
      </c>
    </row>
    <row r="19" spans="1:3">
      <c r="A19" t="s">
        <v>103</v>
      </c>
    </row>
    <row r="20" spans="1:3">
      <c r="A20" t="s">
        <v>104</v>
      </c>
    </row>
    <row r="21" spans="1:3">
      <c r="A21" t="s">
        <v>105</v>
      </c>
    </row>
    <row r="22" spans="1:3">
      <c r="A22" t="s">
        <v>106</v>
      </c>
    </row>
    <row r="23" spans="1:3">
      <c r="A23" t="s">
        <v>107</v>
      </c>
    </row>
    <row r="24" spans="1:3">
      <c r="A24" t="s">
        <v>16</v>
      </c>
    </row>
    <row r="26" spans="1:3">
      <c r="A26" s="1" t="s">
        <v>17</v>
      </c>
    </row>
    <row r="27" spans="1:3">
      <c r="C27" s="12"/>
    </row>
    <row r="28" spans="1:3">
      <c r="A28" s="1" t="s">
        <v>18</v>
      </c>
    </row>
    <row r="29" spans="1:3">
      <c r="A29" t="s">
        <v>108</v>
      </c>
      <c r="B29" s="12"/>
    </row>
    <row r="30" spans="1:3">
      <c r="A30" t="s">
        <v>109</v>
      </c>
      <c r="B30" s="13"/>
    </row>
    <row r="31" spans="1:3">
      <c r="A31" t="s">
        <v>110</v>
      </c>
    </row>
    <row r="32" spans="1:3">
      <c r="A32" s="1" t="s">
        <v>111</v>
      </c>
    </row>
    <row r="33" spans="1:2">
      <c r="A33" t="s">
        <v>112</v>
      </c>
    </row>
    <row r="35" spans="1:2">
      <c r="B35" s="14"/>
    </row>
  </sheetData>
  <pageMargins left="0.7" right="0.7" top="0.75" bottom="0.75" header="0.3" footer="0.3"/>
  <headerFooter>
    <oddFooter>&amp;L_x000D_&amp;1#&amp;"Calibri"&amp;9&amp;K000000 INTERNAL. This information is accessible to ADB Management and staff. It may be shared outside ADB with appropriate permission.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48BCB-3987-41FC-BE7E-A807DC13DB09}">
  <dimension ref="A1:AF36"/>
  <sheetViews>
    <sheetView topLeftCell="A18" zoomScale="130" zoomScaleNormal="130" workbookViewId="0">
      <selection activeCell="A38" sqref="A38"/>
    </sheetView>
  </sheetViews>
  <sheetFormatPr defaultRowHeight="14.45"/>
  <cols>
    <col min="1" max="1" width="30.7109375" customWidth="1"/>
    <col min="32" max="32" width="18.7109375" customWidth="1"/>
  </cols>
  <sheetData>
    <row r="1" spans="1:32">
      <c r="A1" s="1" t="s">
        <v>113</v>
      </c>
      <c r="AA1" s="2"/>
      <c r="AB1" s="2"/>
      <c r="AC1" s="2"/>
      <c r="AD1" s="2"/>
      <c r="AE1" s="2"/>
      <c r="AF1" s="2"/>
    </row>
    <row r="2" spans="1:32">
      <c r="A2" s="7"/>
      <c r="B2" s="7"/>
      <c r="C2" s="7"/>
      <c r="D2" s="7"/>
      <c r="E2" s="7"/>
      <c r="F2" s="7"/>
      <c r="G2" s="7"/>
      <c r="H2" s="7"/>
      <c r="I2" s="7"/>
      <c r="J2" s="7"/>
      <c r="K2" s="7"/>
      <c r="L2" s="7"/>
      <c r="M2" s="7"/>
      <c r="N2" s="7"/>
      <c r="O2" s="7"/>
      <c r="P2" s="7"/>
      <c r="Q2" s="7"/>
      <c r="R2" s="7"/>
      <c r="S2" s="7"/>
      <c r="T2" s="7"/>
      <c r="U2" s="7"/>
      <c r="V2" s="7"/>
      <c r="W2" s="7"/>
      <c r="X2" s="7"/>
      <c r="Y2" s="7"/>
      <c r="Z2" s="7"/>
      <c r="AA2" s="8"/>
      <c r="AB2" s="8"/>
      <c r="AC2" s="8"/>
      <c r="AD2" s="8"/>
      <c r="AE2" s="8"/>
      <c r="AF2" s="11" t="s">
        <v>1</v>
      </c>
    </row>
    <row r="3" spans="1:32">
      <c r="A3" s="8"/>
      <c r="B3" s="9">
        <v>1</v>
      </c>
      <c r="C3" s="9">
        <v>2</v>
      </c>
      <c r="D3" s="9">
        <v>3</v>
      </c>
      <c r="E3" s="9">
        <v>4</v>
      </c>
      <c r="F3" s="9">
        <v>5</v>
      </c>
      <c r="G3" s="9">
        <v>6</v>
      </c>
      <c r="H3" s="9">
        <v>7</v>
      </c>
      <c r="I3" s="9">
        <v>8</v>
      </c>
      <c r="J3" s="9">
        <v>9</v>
      </c>
      <c r="K3" s="9">
        <v>10</v>
      </c>
      <c r="L3" s="9">
        <v>11</v>
      </c>
      <c r="M3" s="9">
        <v>12</v>
      </c>
      <c r="N3" s="9">
        <v>13</v>
      </c>
      <c r="O3" s="9">
        <v>14</v>
      </c>
      <c r="P3" s="9">
        <v>15</v>
      </c>
      <c r="Q3" s="9">
        <v>16</v>
      </c>
      <c r="R3" s="9">
        <v>17</v>
      </c>
      <c r="S3" s="9">
        <v>18</v>
      </c>
      <c r="T3" s="9">
        <v>19</v>
      </c>
      <c r="U3" s="9">
        <v>20</v>
      </c>
      <c r="V3" s="9">
        <v>21</v>
      </c>
      <c r="W3" s="9">
        <v>22</v>
      </c>
      <c r="X3" s="9">
        <v>23</v>
      </c>
      <c r="Y3" s="9">
        <v>24</v>
      </c>
      <c r="Z3" s="9">
        <v>25</v>
      </c>
      <c r="AA3" s="9">
        <v>26</v>
      </c>
      <c r="AB3" s="9">
        <v>27</v>
      </c>
      <c r="AC3" s="9">
        <v>28</v>
      </c>
      <c r="AD3" s="9">
        <v>29</v>
      </c>
      <c r="AE3" s="9">
        <v>30</v>
      </c>
      <c r="AF3" s="11" t="s">
        <v>2</v>
      </c>
    </row>
    <row r="4" spans="1:32">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6" spans="1:32">
      <c r="A6" t="s">
        <v>3</v>
      </c>
      <c r="B6" s="3">
        <v>0</v>
      </c>
      <c r="C6" s="3">
        <v>0</v>
      </c>
      <c r="D6" s="3">
        <v>0</v>
      </c>
      <c r="E6" s="16">
        <v>7.22E-2</v>
      </c>
      <c r="F6" s="16">
        <v>7.22E-2</v>
      </c>
      <c r="G6" s="16">
        <v>7.22E-2</v>
      </c>
      <c r="H6" s="16">
        <v>7.22E-2</v>
      </c>
      <c r="I6" s="16">
        <v>7.22E-2</v>
      </c>
      <c r="J6" s="16">
        <v>7.22E-2</v>
      </c>
      <c r="K6" s="16">
        <v>7.22E-2</v>
      </c>
      <c r="L6" s="16">
        <v>7.22E-2</v>
      </c>
      <c r="M6" s="16">
        <v>7.22E-2</v>
      </c>
      <c r="N6" s="16">
        <v>7.22E-2</v>
      </c>
      <c r="O6" s="16">
        <v>7.22E-2</v>
      </c>
      <c r="P6" s="16">
        <v>7.22E-2</v>
      </c>
      <c r="Q6" s="16">
        <v>7.22E-2</v>
      </c>
      <c r="R6" s="16">
        <v>7.22E-2</v>
      </c>
      <c r="S6" s="16">
        <v>7.22E-2</v>
      </c>
      <c r="T6" s="16">
        <v>7.22E-2</v>
      </c>
      <c r="U6" s="16">
        <v>7.22E-2</v>
      </c>
      <c r="V6" s="16">
        <v>7.22E-2</v>
      </c>
      <c r="W6" s="16">
        <v>7.22E-2</v>
      </c>
      <c r="X6" s="16">
        <v>7.22E-2</v>
      </c>
      <c r="Y6" s="16">
        <v>7.22E-2</v>
      </c>
      <c r="Z6" s="16">
        <v>7.22E-2</v>
      </c>
      <c r="AA6" s="16">
        <v>7.22E-2</v>
      </c>
      <c r="AB6" s="16">
        <v>7.22E-2</v>
      </c>
      <c r="AC6" s="16">
        <v>7.22E-2</v>
      </c>
      <c r="AD6" s="16">
        <v>7.22E-2</v>
      </c>
      <c r="AE6" s="16">
        <v>7.22E-2</v>
      </c>
      <c r="AF6" s="3">
        <f>SUM(B6:AE6)</f>
        <v>1.9494000000000007</v>
      </c>
    </row>
    <row r="8" spans="1:32">
      <c r="A8" t="s">
        <v>4</v>
      </c>
      <c r="B8" s="17">
        <v>0.216667</v>
      </c>
      <c r="C8" s="17">
        <v>0.216667</v>
      </c>
      <c r="D8" s="17">
        <v>0.216667</v>
      </c>
      <c r="H8" s="3"/>
      <c r="AF8" s="17">
        <f t="shared" ref="AF8:AF10" si="0">SUM(B8:AE8)</f>
        <v>0.65000100000000005</v>
      </c>
    </row>
    <row r="9" spans="1:32">
      <c r="A9" t="s">
        <v>5</v>
      </c>
      <c r="D9" s="3"/>
      <c r="E9" s="17">
        <f>SUM(B8:D8)*0.03</f>
        <v>1.9500030000000002E-2</v>
      </c>
      <c r="F9" s="17">
        <f>E9</f>
        <v>1.9500030000000002E-2</v>
      </c>
      <c r="G9" s="17">
        <f t="shared" ref="G9:AE9" si="1">F9</f>
        <v>1.9500030000000002E-2</v>
      </c>
      <c r="H9" s="17">
        <f t="shared" si="1"/>
        <v>1.9500030000000002E-2</v>
      </c>
      <c r="I9" s="17">
        <f t="shared" si="1"/>
        <v>1.9500030000000002E-2</v>
      </c>
      <c r="J9" s="17">
        <f t="shared" si="1"/>
        <v>1.9500030000000002E-2</v>
      </c>
      <c r="K9" s="17">
        <f t="shared" si="1"/>
        <v>1.9500030000000002E-2</v>
      </c>
      <c r="L9" s="17">
        <f t="shared" si="1"/>
        <v>1.9500030000000002E-2</v>
      </c>
      <c r="M9" s="17">
        <f t="shared" si="1"/>
        <v>1.9500030000000002E-2</v>
      </c>
      <c r="N9" s="17">
        <f t="shared" si="1"/>
        <v>1.9500030000000002E-2</v>
      </c>
      <c r="O9" s="17">
        <f t="shared" si="1"/>
        <v>1.9500030000000002E-2</v>
      </c>
      <c r="P9" s="17">
        <f t="shared" si="1"/>
        <v>1.9500030000000002E-2</v>
      </c>
      <c r="Q9" s="17">
        <f t="shared" si="1"/>
        <v>1.9500030000000002E-2</v>
      </c>
      <c r="R9" s="17">
        <f t="shared" si="1"/>
        <v>1.9500030000000002E-2</v>
      </c>
      <c r="S9" s="17">
        <f t="shared" si="1"/>
        <v>1.9500030000000002E-2</v>
      </c>
      <c r="T9" s="17">
        <f t="shared" si="1"/>
        <v>1.9500030000000002E-2</v>
      </c>
      <c r="U9" s="17">
        <f t="shared" si="1"/>
        <v>1.9500030000000002E-2</v>
      </c>
      <c r="V9" s="17">
        <f t="shared" si="1"/>
        <v>1.9500030000000002E-2</v>
      </c>
      <c r="W9" s="17">
        <f t="shared" si="1"/>
        <v>1.9500030000000002E-2</v>
      </c>
      <c r="X9" s="17">
        <f t="shared" si="1"/>
        <v>1.9500030000000002E-2</v>
      </c>
      <c r="Y9" s="17">
        <f t="shared" si="1"/>
        <v>1.9500030000000002E-2</v>
      </c>
      <c r="Z9" s="17">
        <f t="shared" si="1"/>
        <v>1.9500030000000002E-2</v>
      </c>
      <c r="AA9" s="17">
        <f t="shared" si="1"/>
        <v>1.9500030000000002E-2</v>
      </c>
      <c r="AB9" s="17">
        <f t="shared" si="1"/>
        <v>1.9500030000000002E-2</v>
      </c>
      <c r="AC9" s="17">
        <f t="shared" si="1"/>
        <v>1.9500030000000002E-2</v>
      </c>
      <c r="AD9" s="17">
        <f t="shared" si="1"/>
        <v>1.9500030000000002E-2</v>
      </c>
      <c r="AE9" s="17">
        <f t="shared" si="1"/>
        <v>1.9500030000000002E-2</v>
      </c>
      <c r="AF9" s="17">
        <f t="shared" si="0"/>
        <v>0.52650081000000004</v>
      </c>
    </row>
    <row r="10" spans="1:32">
      <c r="A10" t="s">
        <v>6</v>
      </c>
      <c r="B10">
        <f t="shared" ref="B10:AE10" si="2">B8+B9</f>
        <v>0.216667</v>
      </c>
      <c r="C10" s="3">
        <f t="shared" si="2"/>
        <v>0.216667</v>
      </c>
      <c r="D10" s="3">
        <f t="shared" si="2"/>
        <v>0.216667</v>
      </c>
      <c r="E10" s="3">
        <f t="shared" si="2"/>
        <v>1.9500030000000002E-2</v>
      </c>
      <c r="F10" s="3">
        <f t="shared" si="2"/>
        <v>1.9500030000000002E-2</v>
      </c>
      <c r="G10" s="3">
        <f t="shared" si="2"/>
        <v>1.9500030000000002E-2</v>
      </c>
      <c r="H10" s="3">
        <f t="shared" si="2"/>
        <v>1.9500030000000002E-2</v>
      </c>
      <c r="I10" s="3">
        <f t="shared" si="2"/>
        <v>1.9500030000000002E-2</v>
      </c>
      <c r="J10" s="3">
        <f t="shared" si="2"/>
        <v>1.9500030000000002E-2</v>
      </c>
      <c r="K10" s="3">
        <f t="shared" si="2"/>
        <v>1.9500030000000002E-2</v>
      </c>
      <c r="L10" s="3">
        <f t="shared" si="2"/>
        <v>1.9500030000000002E-2</v>
      </c>
      <c r="M10" s="3">
        <f t="shared" si="2"/>
        <v>1.9500030000000002E-2</v>
      </c>
      <c r="N10" s="3">
        <f t="shared" si="2"/>
        <v>1.9500030000000002E-2</v>
      </c>
      <c r="O10" s="3">
        <f t="shared" si="2"/>
        <v>1.9500030000000002E-2</v>
      </c>
      <c r="P10" s="3">
        <f t="shared" si="2"/>
        <v>1.9500030000000002E-2</v>
      </c>
      <c r="Q10" s="3">
        <f t="shared" si="2"/>
        <v>1.9500030000000002E-2</v>
      </c>
      <c r="R10" s="3">
        <f t="shared" si="2"/>
        <v>1.9500030000000002E-2</v>
      </c>
      <c r="S10" s="3">
        <f t="shared" si="2"/>
        <v>1.9500030000000002E-2</v>
      </c>
      <c r="T10" s="3">
        <f t="shared" si="2"/>
        <v>1.9500030000000002E-2</v>
      </c>
      <c r="U10" s="3">
        <f t="shared" si="2"/>
        <v>1.9500030000000002E-2</v>
      </c>
      <c r="V10" s="3">
        <f t="shared" si="2"/>
        <v>1.9500030000000002E-2</v>
      </c>
      <c r="W10" s="3">
        <f t="shared" si="2"/>
        <v>1.9500030000000002E-2</v>
      </c>
      <c r="X10" s="3">
        <f t="shared" si="2"/>
        <v>1.9500030000000002E-2</v>
      </c>
      <c r="Y10" s="3">
        <f t="shared" si="2"/>
        <v>1.9500030000000002E-2</v>
      </c>
      <c r="Z10" s="3">
        <f t="shared" si="2"/>
        <v>1.9500030000000002E-2</v>
      </c>
      <c r="AA10" s="3">
        <f t="shared" si="2"/>
        <v>1.9500030000000002E-2</v>
      </c>
      <c r="AB10" s="3">
        <f t="shared" si="2"/>
        <v>1.9500030000000002E-2</v>
      </c>
      <c r="AC10" s="3">
        <f t="shared" si="2"/>
        <v>1.9500030000000002E-2</v>
      </c>
      <c r="AD10" s="3">
        <f t="shared" si="2"/>
        <v>1.9500030000000002E-2</v>
      </c>
      <c r="AE10" s="3">
        <f t="shared" si="2"/>
        <v>1.9500030000000002E-2</v>
      </c>
      <c r="AF10" s="17">
        <f t="shared" si="0"/>
        <v>1.1765018100000009</v>
      </c>
    </row>
    <row r="12" spans="1:32">
      <c r="A12" t="s">
        <v>7</v>
      </c>
      <c r="B12" s="3">
        <f>B6-B10</f>
        <v>-0.216667</v>
      </c>
      <c r="C12" s="3">
        <f>C6-C10</f>
        <v>-0.216667</v>
      </c>
      <c r="D12" s="3">
        <f t="shared" ref="D12:AE12" si="3">D6-D10</f>
        <v>-0.216667</v>
      </c>
      <c r="E12" s="3">
        <f t="shared" si="3"/>
        <v>5.2699969999999999E-2</v>
      </c>
      <c r="F12" s="3">
        <f t="shared" si="3"/>
        <v>5.2699969999999999E-2</v>
      </c>
      <c r="G12" s="3">
        <f t="shared" si="3"/>
        <v>5.2699969999999999E-2</v>
      </c>
      <c r="H12" s="3">
        <f t="shared" si="3"/>
        <v>5.2699969999999999E-2</v>
      </c>
      <c r="I12" s="3">
        <f t="shared" si="3"/>
        <v>5.2699969999999999E-2</v>
      </c>
      <c r="J12" s="3">
        <f t="shared" si="3"/>
        <v>5.2699969999999999E-2</v>
      </c>
      <c r="K12" s="3">
        <f t="shared" si="3"/>
        <v>5.2699969999999999E-2</v>
      </c>
      <c r="L12" s="3">
        <f t="shared" si="3"/>
        <v>5.2699969999999999E-2</v>
      </c>
      <c r="M12" s="3">
        <f t="shared" si="3"/>
        <v>5.2699969999999999E-2</v>
      </c>
      <c r="N12" s="3">
        <f t="shared" si="3"/>
        <v>5.2699969999999999E-2</v>
      </c>
      <c r="O12" s="3">
        <f t="shared" si="3"/>
        <v>5.2699969999999999E-2</v>
      </c>
      <c r="P12" s="3">
        <f t="shared" si="3"/>
        <v>5.2699969999999999E-2</v>
      </c>
      <c r="Q12" s="3">
        <f t="shared" si="3"/>
        <v>5.2699969999999999E-2</v>
      </c>
      <c r="R12" s="3">
        <f t="shared" si="3"/>
        <v>5.2699969999999999E-2</v>
      </c>
      <c r="S12" s="3">
        <f t="shared" si="3"/>
        <v>5.2699969999999999E-2</v>
      </c>
      <c r="T12" s="3">
        <f t="shared" si="3"/>
        <v>5.2699969999999999E-2</v>
      </c>
      <c r="U12" s="3">
        <f t="shared" si="3"/>
        <v>5.2699969999999999E-2</v>
      </c>
      <c r="V12" s="3">
        <f t="shared" si="3"/>
        <v>5.2699969999999999E-2</v>
      </c>
      <c r="W12" s="3">
        <f t="shared" si="3"/>
        <v>5.2699969999999999E-2</v>
      </c>
      <c r="X12" s="3">
        <f t="shared" si="3"/>
        <v>5.2699969999999999E-2</v>
      </c>
      <c r="Y12" s="3">
        <f t="shared" si="3"/>
        <v>5.2699969999999999E-2</v>
      </c>
      <c r="Z12" s="3">
        <f t="shared" si="3"/>
        <v>5.2699969999999999E-2</v>
      </c>
      <c r="AA12" s="3">
        <f t="shared" si="3"/>
        <v>5.2699969999999999E-2</v>
      </c>
      <c r="AB12" s="3">
        <f t="shared" si="3"/>
        <v>5.2699969999999999E-2</v>
      </c>
      <c r="AC12" s="3">
        <f t="shared" si="3"/>
        <v>5.2699969999999999E-2</v>
      </c>
      <c r="AD12" s="3">
        <f t="shared" si="3"/>
        <v>5.2699969999999999E-2</v>
      </c>
      <c r="AE12" s="3">
        <f t="shared" si="3"/>
        <v>5.2699969999999999E-2</v>
      </c>
      <c r="AF12" s="3">
        <f>SUM(B12:AE12)</f>
        <v>0.77289819000000004</v>
      </c>
    </row>
    <row r="14" spans="1:32">
      <c r="B14" s="4" t="s">
        <v>8</v>
      </c>
      <c r="C14" s="5">
        <f>IRR(B12:AE12)</f>
        <v>6.0844568970344959E-2</v>
      </c>
    </row>
    <row r="15" spans="1:32">
      <c r="B15" s="6" t="s">
        <v>9</v>
      </c>
      <c r="C15" s="15">
        <f>NPV(0.0607,(B12:AE12))</f>
        <v>9.1538117533430973E-4</v>
      </c>
    </row>
    <row r="16" spans="1:3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8" spans="1:1">
      <c r="A18" s="1" t="s">
        <v>10</v>
      </c>
    </row>
    <row r="19" spans="1:1">
      <c r="A19" t="s">
        <v>103</v>
      </c>
    </row>
    <row r="20" spans="1:1">
      <c r="A20" t="s">
        <v>114</v>
      </c>
    </row>
    <row r="21" spans="1:1">
      <c r="A21" t="s">
        <v>115</v>
      </c>
    </row>
    <row r="22" spans="1:1">
      <c r="A22" t="s">
        <v>116</v>
      </c>
    </row>
    <row r="23" spans="1:1">
      <c r="A23" t="s">
        <v>117</v>
      </c>
    </row>
    <row r="24" spans="1:1">
      <c r="A24" t="s">
        <v>16</v>
      </c>
    </row>
    <row r="26" spans="1:1">
      <c r="A26" s="1" t="s">
        <v>17</v>
      </c>
    </row>
    <row r="28" spans="1:1">
      <c r="A28" s="1" t="s">
        <v>18</v>
      </c>
    </row>
    <row r="29" spans="1:1">
      <c r="A29" t="s">
        <v>118</v>
      </c>
    </row>
    <row r="30" spans="1:1">
      <c r="A30" t="s">
        <v>119</v>
      </c>
    </row>
    <row r="31" spans="1:1">
      <c r="A31" t="s">
        <v>120</v>
      </c>
    </row>
    <row r="32" spans="1:1">
      <c r="A32" s="1" t="s">
        <v>121</v>
      </c>
    </row>
    <row r="33" spans="1:8">
      <c r="A33" t="s">
        <v>122</v>
      </c>
    </row>
    <row r="36" spans="1:8">
      <c r="G36" s="17"/>
      <c r="H36" s="3"/>
    </row>
  </sheetData>
  <pageMargins left="0.7" right="0.7" top="0.75" bottom="0.75" header="0.3" footer="0.3"/>
  <headerFooter>
    <oddFooter>&amp;L_x000D_&amp;1#&amp;"Calibri"&amp;9&amp;K000000 INTERNAL. This information is accessible to ADB Management and staff. It may be shared outside ADB with appropriate permission.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9D471-3F3D-42FD-9FCF-BD79E1D90895}">
  <dimension ref="A1:AF36"/>
  <sheetViews>
    <sheetView topLeftCell="V3" zoomScale="130" zoomScaleNormal="130" workbookViewId="0">
      <selection activeCell="AI3" sqref="AI3"/>
    </sheetView>
  </sheetViews>
  <sheetFormatPr defaultRowHeight="14.45"/>
  <cols>
    <col min="1" max="1" width="30.7109375" customWidth="1"/>
    <col min="2" max="31" width="10.7109375" customWidth="1"/>
    <col min="32" max="32" width="18.7109375" customWidth="1"/>
  </cols>
  <sheetData>
    <row r="1" spans="1:32">
      <c r="A1" s="1" t="s">
        <v>123</v>
      </c>
      <c r="AA1" s="2"/>
      <c r="AB1" s="2"/>
      <c r="AC1" s="2"/>
      <c r="AD1" s="2"/>
      <c r="AE1" s="2"/>
      <c r="AF1" s="2"/>
    </row>
    <row r="2" spans="1:32">
      <c r="A2" s="7"/>
      <c r="B2" s="7"/>
      <c r="C2" s="7"/>
      <c r="D2" s="7"/>
      <c r="E2" s="7"/>
      <c r="F2" s="7"/>
      <c r="G2" s="7"/>
      <c r="H2" s="7"/>
      <c r="I2" s="7"/>
      <c r="J2" s="7"/>
      <c r="K2" s="7"/>
      <c r="L2" s="7"/>
      <c r="M2" s="7"/>
      <c r="N2" s="7"/>
      <c r="O2" s="7"/>
      <c r="P2" s="7"/>
      <c r="Q2" s="7"/>
      <c r="R2" s="7"/>
      <c r="S2" s="7"/>
      <c r="T2" s="7"/>
      <c r="U2" s="7"/>
      <c r="V2" s="7"/>
      <c r="W2" s="7"/>
      <c r="X2" s="7"/>
      <c r="Y2" s="7"/>
      <c r="Z2" s="7"/>
      <c r="AA2" s="8"/>
      <c r="AB2" s="8"/>
      <c r="AC2" s="8"/>
      <c r="AD2" s="8"/>
      <c r="AE2" s="8"/>
      <c r="AF2" s="11" t="s">
        <v>1</v>
      </c>
    </row>
    <row r="3" spans="1:32">
      <c r="A3" s="8"/>
      <c r="B3" s="9">
        <v>1</v>
      </c>
      <c r="C3" s="9">
        <v>2</v>
      </c>
      <c r="D3" s="9">
        <v>3</v>
      </c>
      <c r="E3" s="9">
        <v>4</v>
      </c>
      <c r="F3" s="9">
        <v>5</v>
      </c>
      <c r="G3" s="9">
        <v>6</v>
      </c>
      <c r="H3" s="9">
        <v>7</v>
      </c>
      <c r="I3" s="9">
        <v>8</v>
      </c>
      <c r="J3" s="9">
        <v>9</v>
      </c>
      <c r="K3" s="9">
        <v>10</v>
      </c>
      <c r="L3" s="9">
        <v>11</v>
      </c>
      <c r="M3" s="9">
        <v>12</v>
      </c>
      <c r="N3" s="9">
        <v>13</v>
      </c>
      <c r="O3" s="9">
        <v>14</v>
      </c>
      <c r="P3" s="9">
        <v>15</v>
      </c>
      <c r="Q3" s="9">
        <v>16</v>
      </c>
      <c r="R3" s="9">
        <v>17</v>
      </c>
      <c r="S3" s="9">
        <v>18</v>
      </c>
      <c r="T3" s="9">
        <v>19</v>
      </c>
      <c r="U3" s="9">
        <v>20</v>
      </c>
      <c r="V3" s="9">
        <v>21</v>
      </c>
      <c r="W3" s="9">
        <v>22</v>
      </c>
      <c r="X3" s="9">
        <v>23</v>
      </c>
      <c r="Y3" s="9">
        <v>24</v>
      </c>
      <c r="Z3" s="9">
        <v>25</v>
      </c>
      <c r="AA3" s="9">
        <v>26</v>
      </c>
      <c r="AB3" s="9">
        <v>27</v>
      </c>
      <c r="AC3" s="9">
        <v>28</v>
      </c>
      <c r="AD3" s="9">
        <v>29</v>
      </c>
      <c r="AE3" s="9">
        <v>30</v>
      </c>
      <c r="AF3" s="11" t="s">
        <v>2</v>
      </c>
    </row>
    <row r="4" spans="1:32">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6" spans="1:32">
      <c r="A6" t="s">
        <v>3</v>
      </c>
      <c r="B6" s="3">
        <v>0</v>
      </c>
      <c r="C6" s="3">
        <v>0</v>
      </c>
      <c r="D6" s="3">
        <v>0</v>
      </c>
      <c r="E6" s="3">
        <v>5.05</v>
      </c>
      <c r="F6" s="3">
        <v>5.05</v>
      </c>
      <c r="G6" s="3">
        <v>5.05</v>
      </c>
      <c r="H6" s="3">
        <v>5.05</v>
      </c>
      <c r="I6" s="3">
        <v>5.05</v>
      </c>
      <c r="J6" s="3">
        <v>5.05</v>
      </c>
      <c r="K6" s="3">
        <v>5.05</v>
      </c>
      <c r="L6" s="3">
        <v>5.05</v>
      </c>
      <c r="M6" s="3">
        <v>5.05</v>
      </c>
      <c r="N6" s="3">
        <v>5.05</v>
      </c>
      <c r="O6" s="3">
        <v>5.05</v>
      </c>
      <c r="P6" s="3">
        <v>5.05</v>
      </c>
      <c r="Q6" s="3">
        <v>5.05</v>
      </c>
      <c r="R6" s="3">
        <v>5.05</v>
      </c>
      <c r="S6" s="3">
        <v>5.05</v>
      </c>
      <c r="T6" s="3">
        <v>5.05</v>
      </c>
      <c r="U6" s="3">
        <v>5.05</v>
      </c>
      <c r="V6" s="3">
        <v>5.05</v>
      </c>
      <c r="W6" s="3">
        <v>5.05</v>
      </c>
      <c r="X6" s="3">
        <v>5.05</v>
      </c>
      <c r="Y6" s="3">
        <v>5.05</v>
      </c>
      <c r="Z6" s="3">
        <v>5.05</v>
      </c>
      <c r="AA6" s="3">
        <v>5.05</v>
      </c>
      <c r="AB6" s="3">
        <v>5.05</v>
      </c>
      <c r="AC6" s="3">
        <v>5.05</v>
      </c>
      <c r="AD6" s="3">
        <v>5.05</v>
      </c>
      <c r="AE6" s="3">
        <v>5.05</v>
      </c>
      <c r="AF6" s="3">
        <f>SUM(B6:AE6)</f>
        <v>136.34999999999997</v>
      </c>
    </row>
    <row r="8" spans="1:32">
      <c r="A8" t="s">
        <v>4</v>
      </c>
      <c r="B8" s="3">
        <v>16.666</v>
      </c>
      <c r="C8" s="3">
        <v>16.666</v>
      </c>
      <c r="D8" s="3">
        <v>16.666</v>
      </c>
      <c r="H8" s="3"/>
      <c r="AF8" s="3">
        <f t="shared" ref="AF8:AF10" si="0">SUM(B8:AE8)</f>
        <v>49.998000000000005</v>
      </c>
    </row>
    <row r="9" spans="1:32">
      <c r="A9" t="s">
        <v>5</v>
      </c>
      <c r="D9" s="3"/>
      <c r="E9" s="3">
        <f>SUM(B8:D8)*0.02</f>
        <v>0.99996000000000007</v>
      </c>
      <c r="F9" s="3">
        <f>E9</f>
        <v>0.99996000000000007</v>
      </c>
      <c r="G9" s="3">
        <f t="shared" ref="G9:AE9" si="1">F9</f>
        <v>0.99996000000000007</v>
      </c>
      <c r="H9" s="3">
        <f t="shared" si="1"/>
        <v>0.99996000000000007</v>
      </c>
      <c r="I9" s="3">
        <f t="shared" si="1"/>
        <v>0.99996000000000007</v>
      </c>
      <c r="J9" s="3">
        <f t="shared" si="1"/>
        <v>0.99996000000000007</v>
      </c>
      <c r="K9" s="3">
        <f t="shared" si="1"/>
        <v>0.99996000000000007</v>
      </c>
      <c r="L9" s="3">
        <f t="shared" si="1"/>
        <v>0.99996000000000007</v>
      </c>
      <c r="M9" s="3">
        <f t="shared" si="1"/>
        <v>0.99996000000000007</v>
      </c>
      <c r="N9" s="3">
        <f t="shared" si="1"/>
        <v>0.99996000000000007</v>
      </c>
      <c r="O9" s="3">
        <f t="shared" si="1"/>
        <v>0.99996000000000007</v>
      </c>
      <c r="P9" s="3">
        <f t="shared" si="1"/>
        <v>0.99996000000000007</v>
      </c>
      <c r="Q9" s="3">
        <f t="shared" si="1"/>
        <v>0.99996000000000007</v>
      </c>
      <c r="R9" s="3">
        <f t="shared" si="1"/>
        <v>0.99996000000000007</v>
      </c>
      <c r="S9" s="3">
        <f t="shared" si="1"/>
        <v>0.99996000000000007</v>
      </c>
      <c r="T9" s="3">
        <f t="shared" si="1"/>
        <v>0.99996000000000007</v>
      </c>
      <c r="U9" s="3">
        <f t="shared" si="1"/>
        <v>0.99996000000000007</v>
      </c>
      <c r="V9" s="3">
        <f t="shared" si="1"/>
        <v>0.99996000000000007</v>
      </c>
      <c r="W9" s="3">
        <f t="shared" si="1"/>
        <v>0.99996000000000007</v>
      </c>
      <c r="X9" s="3">
        <f t="shared" si="1"/>
        <v>0.99996000000000007</v>
      </c>
      <c r="Y9" s="3">
        <f t="shared" si="1"/>
        <v>0.99996000000000007</v>
      </c>
      <c r="Z9" s="3">
        <f t="shared" si="1"/>
        <v>0.99996000000000007</v>
      </c>
      <c r="AA9" s="3">
        <f t="shared" si="1"/>
        <v>0.99996000000000007</v>
      </c>
      <c r="AB9" s="3">
        <f t="shared" si="1"/>
        <v>0.99996000000000007</v>
      </c>
      <c r="AC9" s="3">
        <f t="shared" si="1"/>
        <v>0.99996000000000007</v>
      </c>
      <c r="AD9" s="3">
        <f t="shared" si="1"/>
        <v>0.99996000000000007</v>
      </c>
      <c r="AE9" s="3">
        <f t="shared" si="1"/>
        <v>0.99996000000000007</v>
      </c>
      <c r="AF9" s="3">
        <f t="shared" si="0"/>
        <v>26.998920000000012</v>
      </c>
    </row>
    <row r="10" spans="1:32">
      <c r="A10" t="s">
        <v>6</v>
      </c>
      <c r="B10">
        <f t="shared" ref="B10:AE10" si="2">B8+B9</f>
        <v>16.666</v>
      </c>
      <c r="C10" s="3">
        <f t="shared" si="2"/>
        <v>16.666</v>
      </c>
      <c r="D10" s="3">
        <f t="shared" si="2"/>
        <v>16.666</v>
      </c>
      <c r="E10" s="3">
        <f t="shared" si="2"/>
        <v>0.99996000000000007</v>
      </c>
      <c r="F10" s="3">
        <f t="shared" si="2"/>
        <v>0.99996000000000007</v>
      </c>
      <c r="G10" s="3">
        <f t="shared" si="2"/>
        <v>0.99996000000000007</v>
      </c>
      <c r="H10" s="3">
        <f t="shared" si="2"/>
        <v>0.99996000000000007</v>
      </c>
      <c r="I10" s="3">
        <f t="shared" si="2"/>
        <v>0.99996000000000007</v>
      </c>
      <c r="J10" s="3">
        <f t="shared" si="2"/>
        <v>0.99996000000000007</v>
      </c>
      <c r="K10" s="3">
        <f t="shared" si="2"/>
        <v>0.99996000000000007</v>
      </c>
      <c r="L10" s="3">
        <f t="shared" si="2"/>
        <v>0.99996000000000007</v>
      </c>
      <c r="M10" s="3">
        <f t="shared" si="2"/>
        <v>0.99996000000000007</v>
      </c>
      <c r="N10" s="3">
        <f t="shared" si="2"/>
        <v>0.99996000000000007</v>
      </c>
      <c r="O10" s="3">
        <f t="shared" si="2"/>
        <v>0.99996000000000007</v>
      </c>
      <c r="P10" s="3">
        <f t="shared" si="2"/>
        <v>0.99996000000000007</v>
      </c>
      <c r="Q10" s="3">
        <f t="shared" si="2"/>
        <v>0.99996000000000007</v>
      </c>
      <c r="R10" s="3">
        <f t="shared" si="2"/>
        <v>0.99996000000000007</v>
      </c>
      <c r="S10" s="3">
        <f t="shared" si="2"/>
        <v>0.99996000000000007</v>
      </c>
      <c r="T10" s="3">
        <f t="shared" si="2"/>
        <v>0.99996000000000007</v>
      </c>
      <c r="U10" s="3">
        <f t="shared" si="2"/>
        <v>0.99996000000000007</v>
      </c>
      <c r="V10" s="3">
        <f t="shared" si="2"/>
        <v>0.99996000000000007</v>
      </c>
      <c r="W10" s="3">
        <f t="shared" si="2"/>
        <v>0.99996000000000007</v>
      </c>
      <c r="X10" s="3">
        <f t="shared" si="2"/>
        <v>0.99996000000000007</v>
      </c>
      <c r="Y10" s="3">
        <f t="shared" si="2"/>
        <v>0.99996000000000007</v>
      </c>
      <c r="Z10" s="3">
        <f t="shared" si="2"/>
        <v>0.99996000000000007</v>
      </c>
      <c r="AA10" s="3">
        <f t="shared" si="2"/>
        <v>0.99996000000000007</v>
      </c>
      <c r="AB10" s="3">
        <f t="shared" si="2"/>
        <v>0.99996000000000007</v>
      </c>
      <c r="AC10" s="3">
        <f t="shared" si="2"/>
        <v>0.99996000000000007</v>
      </c>
      <c r="AD10" s="3">
        <f t="shared" si="2"/>
        <v>0.99996000000000007</v>
      </c>
      <c r="AE10" s="3">
        <f t="shared" si="2"/>
        <v>0.99996000000000007</v>
      </c>
      <c r="AF10" s="3">
        <f t="shared" si="0"/>
        <v>76.996920000000046</v>
      </c>
    </row>
    <row r="12" spans="1:32">
      <c r="A12" t="s">
        <v>7</v>
      </c>
      <c r="B12" s="3">
        <f>B6-B10</f>
        <v>-16.666</v>
      </c>
      <c r="C12" s="3">
        <f>C6-C10</f>
        <v>-16.666</v>
      </c>
      <c r="D12" s="3">
        <f t="shared" ref="D12:AE12" si="3">D6-D10</f>
        <v>-16.666</v>
      </c>
      <c r="E12" s="3">
        <f t="shared" si="3"/>
        <v>4.0500400000000001</v>
      </c>
      <c r="F12" s="3">
        <f t="shared" si="3"/>
        <v>4.0500400000000001</v>
      </c>
      <c r="G12" s="3">
        <f t="shared" si="3"/>
        <v>4.0500400000000001</v>
      </c>
      <c r="H12" s="3">
        <f t="shared" si="3"/>
        <v>4.0500400000000001</v>
      </c>
      <c r="I12" s="3">
        <f t="shared" si="3"/>
        <v>4.0500400000000001</v>
      </c>
      <c r="J12" s="3">
        <f t="shared" si="3"/>
        <v>4.0500400000000001</v>
      </c>
      <c r="K12" s="3">
        <f t="shared" si="3"/>
        <v>4.0500400000000001</v>
      </c>
      <c r="L12" s="3">
        <f t="shared" si="3"/>
        <v>4.0500400000000001</v>
      </c>
      <c r="M12" s="3">
        <f t="shared" si="3"/>
        <v>4.0500400000000001</v>
      </c>
      <c r="N12" s="3">
        <f t="shared" si="3"/>
        <v>4.0500400000000001</v>
      </c>
      <c r="O12" s="3">
        <f t="shared" si="3"/>
        <v>4.0500400000000001</v>
      </c>
      <c r="P12" s="3">
        <f t="shared" si="3"/>
        <v>4.0500400000000001</v>
      </c>
      <c r="Q12" s="3">
        <f t="shared" si="3"/>
        <v>4.0500400000000001</v>
      </c>
      <c r="R12" s="3">
        <f t="shared" si="3"/>
        <v>4.0500400000000001</v>
      </c>
      <c r="S12" s="3">
        <f t="shared" si="3"/>
        <v>4.0500400000000001</v>
      </c>
      <c r="T12" s="3">
        <f t="shared" si="3"/>
        <v>4.0500400000000001</v>
      </c>
      <c r="U12" s="3">
        <f t="shared" si="3"/>
        <v>4.0500400000000001</v>
      </c>
      <c r="V12" s="3">
        <f t="shared" si="3"/>
        <v>4.0500400000000001</v>
      </c>
      <c r="W12" s="3">
        <f t="shared" si="3"/>
        <v>4.0500400000000001</v>
      </c>
      <c r="X12" s="3">
        <f t="shared" si="3"/>
        <v>4.0500400000000001</v>
      </c>
      <c r="Y12" s="3">
        <f t="shared" si="3"/>
        <v>4.0500400000000001</v>
      </c>
      <c r="Z12" s="3">
        <f t="shared" si="3"/>
        <v>4.0500400000000001</v>
      </c>
      <c r="AA12" s="3">
        <f t="shared" si="3"/>
        <v>4.0500400000000001</v>
      </c>
      <c r="AB12" s="3">
        <f t="shared" si="3"/>
        <v>4.0500400000000001</v>
      </c>
      <c r="AC12" s="3">
        <f t="shared" si="3"/>
        <v>4.0500400000000001</v>
      </c>
      <c r="AD12" s="3">
        <f t="shared" si="3"/>
        <v>4.0500400000000001</v>
      </c>
      <c r="AE12" s="3">
        <f t="shared" si="3"/>
        <v>4.0500400000000001</v>
      </c>
      <c r="AF12" s="3">
        <f>SUM(B12:AE12)</f>
        <v>59.353080000000013</v>
      </c>
    </row>
    <row r="14" spans="1:32">
      <c r="B14" s="4" t="s">
        <v>8</v>
      </c>
      <c r="C14" s="5">
        <f>IRR(B12:AE12)</f>
        <v>6.0762529288446165E-2</v>
      </c>
    </row>
    <row r="15" spans="1:32">
      <c r="B15" s="6" t="s">
        <v>9</v>
      </c>
      <c r="C15" s="15">
        <f>NPV(0.0607,(B12:AE12))</f>
        <v>3.0447214234402897E-2</v>
      </c>
    </row>
    <row r="16" spans="1:3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8" spans="1:1">
      <c r="A18" s="1" t="s">
        <v>10</v>
      </c>
    </row>
    <row r="19" spans="1:1">
      <c r="A19" t="s">
        <v>124</v>
      </c>
    </row>
    <row r="20" spans="1:1">
      <c r="A20" t="s">
        <v>114</v>
      </c>
    </row>
    <row r="21" spans="1:1">
      <c r="A21" t="s">
        <v>125</v>
      </c>
    </row>
    <row r="22" spans="1:1">
      <c r="A22" t="s">
        <v>116</v>
      </c>
    </row>
    <row r="23" spans="1:1">
      <c r="A23" t="s">
        <v>126</v>
      </c>
    </row>
    <row r="24" spans="1:1">
      <c r="A24" t="s">
        <v>16</v>
      </c>
    </row>
    <row r="26" spans="1:1">
      <c r="A26" s="1" t="s">
        <v>127</v>
      </c>
    </row>
    <row r="28" spans="1:1">
      <c r="A28" s="1" t="s">
        <v>18</v>
      </c>
    </row>
    <row r="29" spans="1:1">
      <c r="A29" t="s">
        <v>128</v>
      </c>
    </row>
    <row r="30" spans="1:1">
      <c r="A30" t="s">
        <v>129</v>
      </c>
    </row>
    <row r="31" spans="1:1">
      <c r="A31" t="s">
        <v>130</v>
      </c>
    </row>
    <row r="32" spans="1:1">
      <c r="A32" t="s">
        <v>131</v>
      </c>
    </row>
    <row r="33" spans="1:6">
      <c r="A33" s="1" t="s">
        <v>132</v>
      </c>
    </row>
    <row r="34" spans="1:6">
      <c r="A34" t="s">
        <v>133</v>
      </c>
    </row>
    <row r="36" spans="1:6">
      <c r="F36" s="17"/>
    </row>
  </sheetData>
  <pageMargins left="0.7" right="0.7" top="0.75" bottom="0.75" header="0.3" footer="0.3"/>
  <pageSetup paperSize="9" orientation="portrait" horizontalDpi="0" verticalDpi="0" r:id="rId1"/>
  <headerFooter>
    <oddFooter>&amp;L_x000D_&amp;1#&amp;"Calibri"&amp;9&amp;K000000 INTERNAL. This information is accessible to ADB Management and staff. It may be shared outside ADB with appropriate permission.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C7A31-639E-48A6-8855-12719C3DD6D9}">
  <dimension ref="A1:AK33"/>
  <sheetViews>
    <sheetView topLeftCell="A22" zoomScale="130" zoomScaleNormal="130" workbookViewId="0">
      <selection activeCell="A33" sqref="A33"/>
    </sheetView>
  </sheetViews>
  <sheetFormatPr defaultRowHeight="14.45"/>
  <cols>
    <col min="1" max="1" width="30.7109375" customWidth="1"/>
    <col min="2" max="31" width="11.7109375" customWidth="1"/>
    <col min="32" max="32" width="18.7109375" customWidth="1"/>
  </cols>
  <sheetData>
    <row r="1" spans="1:37">
      <c r="A1" s="1" t="s">
        <v>134</v>
      </c>
      <c r="AA1" s="2"/>
      <c r="AB1" s="2"/>
      <c r="AC1" s="2"/>
      <c r="AD1" s="2"/>
      <c r="AE1" s="2"/>
      <c r="AF1" s="2"/>
    </row>
    <row r="2" spans="1:37">
      <c r="A2" s="7"/>
      <c r="B2" s="7"/>
      <c r="C2" s="7"/>
      <c r="D2" s="7"/>
      <c r="E2" s="7"/>
      <c r="F2" s="7"/>
      <c r="G2" s="7"/>
      <c r="H2" s="7"/>
      <c r="I2" s="7"/>
      <c r="J2" s="7"/>
      <c r="K2" s="7"/>
      <c r="L2" s="7"/>
      <c r="M2" s="7"/>
      <c r="N2" s="7"/>
      <c r="O2" s="7"/>
      <c r="P2" s="7"/>
      <c r="Q2" s="7"/>
      <c r="R2" s="7"/>
      <c r="S2" s="7"/>
      <c r="T2" s="7"/>
      <c r="U2" s="7"/>
      <c r="V2" s="7"/>
      <c r="W2" s="7"/>
      <c r="X2" s="7"/>
      <c r="Y2" s="7"/>
      <c r="Z2" s="7"/>
      <c r="AA2" s="8"/>
      <c r="AB2" s="8"/>
      <c r="AC2" s="8"/>
      <c r="AD2" s="8"/>
      <c r="AE2" s="8"/>
      <c r="AF2" s="11" t="s">
        <v>1</v>
      </c>
    </row>
    <row r="3" spans="1:37">
      <c r="A3" s="8"/>
      <c r="B3" s="9">
        <v>1</v>
      </c>
      <c r="C3" s="9">
        <v>2</v>
      </c>
      <c r="D3" s="9">
        <v>3</v>
      </c>
      <c r="E3" s="9">
        <v>4</v>
      </c>
      <c r="F3" s="9">
        <v>5</v>
      </c>
      <c r="G3" s="9">
        <v>6</v>
      </c>
      <c r="H3" s="9">
        <v>7</v>
      </c>
      <c r="I3" s="9">
        <v>8</v>
      </c>
      <c r="J3" s="9">
        <v>9</v>
      </c>
      <c r="K3" s="9">
        <v>10</v>
      </c>
      <c r="L3" s="9">
        <v>11</v>
      </c>
      <c r="M3" s="9">
        <v>12</v>
      </c>
      <c r="N3" s="9">
        <v>13</v>
      </c>
      <c r="O3" s="9">
        <v>14</v>
      </c>
      <c r="P3" s="9">
        <v>15</v>
      </c>
      <c r="Q3" s="9">
        <v>16</v>
      </c>
      <c r="R3" s="9">
        <v>17</v>
      </c>
      <c r="S3" s="9">
        <v>18</v>
      </c>
      <c r="T3" s="9">
        <v>19</v>
      </c>
      <c r="U3" s="9">
        <v>20</v>
      </c>
      <c r="V3" s="9">
        <v>21</v>
      </c>
      <c r="W3" s="9">
        <v>22</v>
      </c>
      <c r="X3" s="9">
        <v>23</v>
      </c>
      <c r="Y3" s="9">
        <v>24</v>
      </c>
      <c r="Z3" s="9">
        <v>25</v>
      </c>
      <c r="AA3" s="9">
        <v>26</v>
      </c>
      <c r="AB3" s="9">
        <v>27</v>
      </c>
      <c r="AC3" s="9">
        <v>28</v>
      </c>
      <c r="AD3" s="9">
        <v>29</v>
      </c>
      <c r="AE3" s="9">
        <v>30</v>
      </c>
      <c r="AF3" s="11" t="s">
        <v>2</v>
      </c>
    </row>
    <row r="4" spans="1:37">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6" spans="1:37">
      <c r="A6" t="s">
        <v>3</v>
      </c>
      <c r="B6" s="3">
        <v>0</v>
      </c>
      <c r="C6" s="3">
        <v>0</v>
      </c>
      <c r="D6" s="3">
        <v>3</v>
      </c>
      <c r="E6" s="3">
        <v>3.8</v>
      </c>
      <c r="F6" s="3">
        <v>4.5999999999999996</v>
      </c>
      <c r="G6" s="3">
        <v>5.4</v>
      </c>
      <c r="H6" s="3">
        <v>6.2</v>
      </c>
      <c r="I6" s="3">
        <v>7</v>
      </c>
      <c r="J6" s="3">
        <v>7.8</v>
      </c>
      <c r="K6" s="3">
        <v>8.4</v>
      </c>
      <c r="L6" s="3">
        <v>9.48</v>
      </c>
      <c r="M6" s="3">
        <v>9.48</v>
      </c>
      <c r="N6" s="3">
        <v>9.48</v>
      </c>
      <c r="O6" s="3">
        <v>9.48</v>
      </c>
      <c r="P6" s="3">
        <v>9.48</v>
      </c>
      <c r="Q6" s="3">
        <v>9.48</v>
      </c>
      <c r="R6" s="3">
        <v>9.48</v>
      </c>
      <c r="S6" s="3">
        <v>9.48</v>
      </c>
      <c r="T6" s="3">
        <v>9.48</v>
      </c>
      <c r="U6" s="3">
        <v>9.48</v>
      </c>
      <c r="V6" s="3">
        <v>9.48</v>
      </c>
      <c r="W6" s="3">
        <v>9.48</v>
      </c>
      <c r="X6" s="3">
        <v>9.48</v>
      </c>
      <c r="Y6" s="3">
        <v>9.48</v>
      </c>
      <c r="Z6" s="3">
        <v>9.48</v>
      </c>
      <c r="AA6" s="3">
        <v>9.48</v>
      </c>
      <c r="AB6" s="3">
        <v>9.48</v>
      </c>
      <c r="AC6" s="3">
        <v>9.48</v>
      </c>
      <c r="AD6" s="3">
        <v>9.48</v>
      </c>
      <c r="AE6" s="3">
        <v>9.48</v>
      </c>
      <c r="AF6" s="3">
        <f>SUM(B6:AE6)</f>
        <v>235.7999999999999</v>
      </c>
      <c r="AK6" s="3"/>
    </row>
    <row r="8" spans="1:37">
      <c r="A8" t="s">
        <v>4</v>
      </c>
      <c r="B8" s="3">
        <v>9.8550000000000004</v>
      </c>
      <c r="C8" s="3">
        <v>9.8550000000000004</v>
      </c>
      <c r="D8" s="3">
        <v>9.8550000000000004</v>
      </c>
      <c r="E8" s="3">
        <v>9.8550000000000004</v>
      </c>
      <c r="F8" s="3">
        <v>9.8550000000000004</v>
      </c>
      <c r="G8" s="3">
        <v>9.8550000000000004</v>
      </c>
      <c r="H8" s="3">
        <v>9.8550000000000004</v>
      </c>
      <c r="I8" s="3">
        <v>9.8550000000000004</v>
      </c>
      <c r="J8" s="3">
        <v>9.8550000000000004</v>
      </c>
      <c r="K8" s="3">
        <v>9.8550000000000004</v>
      </c>
      <c r="L8" s="3"/>
      <c r="AF8" s="3">
        <f t="shared" ref="AF8:AF10" si="0">SUM(B8:AE8)</f>
        <v>98.550000000000026</v>
      </c>
    </row>
    <row r="9" spans="1:37">
      <c r="A9" t="s">
        <v>5</v>
      </c>
      <c r="D9" s="3">
        <f>SUM(B8:C8)*0.02</f>
        <v>0.39420000000000005</v>
      </c>
      <c r="E9" s="3">
        <f>SUM(B8:D8)*0.02</f>
        <v>0.59130000000000005</v>
      </c>
      <c r="F9" s="3">
        <f>SUM(B8:E8)*0.02</f>
        <v>0.7884000000000001</v>
      </c>
      <c r="G9" s="3">
        <f>SUM(B8:F8)*0.02</f>
        <v>0.98550000000000015</v>
      </c>
      <c r="H9" s="3">
        <f>SUM(B8:G8)*0.02</f>
        <v>1.1826000000000003</v>
      </c>
      <c r="I9" s="3">
        <f>SUM(B8:H8)*0.02</f>
        <v>1.3797000000000004</v>
      </c>
      <c r="J9" s="3">
        <f>SUM(B8:I8)*0.02</f>
        <v>1.5768000000000004</v>
      </c>
      <c r="K9" s="3">
        <f>SUM(B8:J8)*0.02</f>
        <v>1.7739000000000005</v>
      </c>
      <c r="L9" s="3">
        <f>SUM(B8:K8)*0.02</f>
        <v>1.9710000000000005</v>
      </c>
      <c r="M9" s="3">
        <f>L9</f>
        <v>1.9710000000000005</v>
      </c>
      <c r="N9" s="3">
        <f t="shared" ref="N9:AE9" si="1">M9</f>
        <v>1.9710000000000005</v>
      </c>
      <c r="O9" s="3">
        <f t="shared" si="1"/>
        <v>1.9710000000000005</v>
      </c>
      <c r="P9" s="3">
        <f t="shared" si="1"/>
        <v>1.9710000000000005</v>
      </c>
      <c r="Q9" s="3">
        <f t="shared" si="1"/>
        <v>1.9710000000000005</v>
      </c>
      <c r="R9" s="3">
        <f t="shared" si="1"/>
        <v>1.9710000000000005</v>
      </c>
      <c r="S9" s="3">
        <f t="shared" si="1"/>
        <v>1.9710000000000005</v>
      </c>
      <c r="T9" s="3">
        <f t="shared" si="1"/>
        <v>1.9710000000000005</v>
      </c>
      <c r="U9" s="3">
        <f t="shared" si="1"/>
        <v>1.9710000000000005</v>
      </c>
      <c r="V9" s="3">
        <f t="shared" si="1"/>
        <v>1.9710000000000005</v>
      </c>
      <c r="W9" s="3">
        <f t="shared" si="1"/>
        <v>1.9710000000000005</v>
      </c>
      <c r="X9" s="3">
        <f t="shared" si="1"/>
        <v>1.9710000000000005</v>
      </c>
      <c r="Y9" s="3">
        <f t="shared" si="1"/>
        <v>1.9710000000000005</v>
      </c>
      <c r="Z9" s="3">
        <f t="shared" si="1"/>
        <v>1.9710000000000005</v>
      </c>
      <c r="AA9" s="3">
        <f t="shared" si="1"/>
        <v>1.9710000000000005</v>
      </c>
      <c r="AB9" s="3">
        <f t="shared" si="1"/>
        <v>1.9710000000000005</v>
      </c>
      <c r="AC9" s="3">
        <f t="shared" si="1"/>
        <v>1.9710000000000005</v>
      </c>
      <c r="AD9" s="3">
        <f t="shared" si="1"/>
        <v>1.9710000000000005</v>
      </c>
      <c r="AE9" s="3">
        <f t="shared" si="1"/>
        <v>1.9710000000000005</v>
      </c>
      <c r="AF9" s="3">
        <f t="shared" si="0"/>
        <v>48.092400000000033</v>
      </c>
    </row>
    <row r="10" spans="1:37">
      <c r="A10" t="s">
        <v>6</v>
      </c>
      <c r="B10">
        <f t="shared" ref="B10:AE10" si="2">B8+B9</f>
        <v>9.8550000000000004</v>
      </c>
      <c r="C10" s="3">
        <f t="shared" si="2"/>
        <v>9.8550000000000004</v>
      </c>
      <c r="D10" s="3">
        <f t="shared" si="2"/>
        <v>10.2492</v>
      </c>
      <c r="E10" s="3">
        <f t="shared" si="2"/>
        <v>10.446300000000001</v>
      </c>
      <c r="F10" s="3">
        <f t="shared" si="2"/>
        <v>10.6434</v>
      </c>
      <c r="G10" s="3">
        <f t="shared" si="2"/>
        <v>10.8405</v>
      </c>
      <c r="H10" s="3">
        <f t="shared" si="2"/>
        <v>11.037600000000001</v>
      </c>
      <c r="I10" s="3">
        <f t="shared" si="2"/>
        <v>11.2347</v>
      </c>
      <c r="J10" s="3">
        <f t="shared" si="2"/>
        <v>11.431800000000001</v>
      </c>
      <c r="K10" s="3">
        <f t="shared" si="2"/>
        <v>11.628900000000002</v>
      </c>
      <c r="L10" s="3">
        <f t="shared" si="2"/>
        <v>1.9710000000000005</v>
      </c>
      <c r="M10" s="3">
        <f t="shared" si="2"/>
        <v>1.9710000000000005</v>
      </c>
      <c r="N10" s="3">
        <f t="shared" si="2"/>
        <v>1.9710000000000005</v>
      </c>
      <c r="O10" s="3">
        <f t="shared" si="2"/>
        <v>1.9710000000000005</v>
      </c>
      <c r="P10" s="3">
        <f t="shared" si="2"/>
        <v>1.9710000000000005</v>
      </c>
      <c r="Q10" s="3">
        <f t="shared" si="2"/>
        <v>1.9710000000000005</v>
      </c>
      <c r="R10" s="3">
        <f t="shared" si="2"/>
        <v>1.9710000000000005</v>
      </c>
      <c r="S10" s="3">
        <f t="shared" si="2"/>
        <v>1.9710000000000005</v>
      </c>
      <c r="T10" s="3">
        <f t="shared" si="2"/>
        <v>1.9710000000000005</v>
      </c>
      <c r="U10" s="3">
        <f t="shared" si="2"/>
        <v>1.9710000000000005</v>
      </c>
      <c r="V10" s="3">
        <f t="shared" si="2"/>
        <v>1.9710000000000005</v>
      </c>
      <c r="W10" s="3">
        <f t="shared" si="2"/>
        <v>1.9710000000000005</v>
      </c>
      <c r="X10" s="3">
        <f t="shared" si="2"/>
        <v>1.9710000000000005</v>
      </c>
      <c r="Y10" s="3">
        <f t="shared" si="2"/>
        <v>1.9710000000000005</v>
      </c>
      <c r="Z10" s="3">
        <f t="shared" si="2"/>
        <v>1.9710000000000005</v>
      </c>
      <c r="AA10" s="3">
        <f t="shared" si="2"/>
        <v>1.9710000000000005</v>
      </c>
      <c r="AB10" s="3">
        <f t="shared" si="2"/>
        <v>1.9710000000000005</v>
      </c>
      <c r="AC10" s="3">
        <f t="shared" si="2"/>
        <v>1.9710000000000005</v>
      </c>
      <c r="AD10" s="3">
        <f t="shared" si="2"/>
        <v>1.9710000000000005</v>
      </c>
      <c r="AE10" s="3">
        <f t="shared" si="2"/>
        <v>1.9710000000000005</v>
      </c>
      <c r="AF10" s="3">
        <f t="shared" si="0"/>
        <v>146.64240000000007</v>
      </c>
    </row>
    <row r="12" spans="1:37">
      <c r="A12" t="s">
        <v>7</v>
      </c>
      <c r="B12" s="3">
        <f>B6-B10</f>
        <v>-9.8550000000000004</v>
      </c>
      <c r="C12" s="3">
        <f>C6-C10</f>
        <v>-9.8550000000000004</v>
      </c>
      <c r="D12" s="3">
        <f t="shared" ref="D12:AE12" si="3">D6-D10</f>
        <v>-7.2492000000000001</v>
      </c>
      <c r="E12" s="3">
        <f t="shared" si="3"/>
        <v>-6.646300000000001</v>
      </c>
      <c r="F12" s="3">
        <f t="shared" si="3"/>
        <v>-6.0434000000000001</v>
      </c>
      <c r="G12" s="3">
        <f t="shared" si="3"/>
        <v>-5.4405000000000001</v>
      </c>
      <c r="H12" s="3">
        <f t="shared" si="3"/>
        <v>-4.837600000000001</v>
      </c>
      <c r="I12" s="3">
        <f t="shared" si="3"/>
        <v>-4.2347000000000001</v>
      </c>
      <c r="J12" s="3">
        <f t="shared" si="3"/>
        <v>-3.631800000000001</v>
      </c>
      <c r="K12" s="3">
        <f t="shared" si="3"/>
        <v>-3.2289000000000012</v>
      </c>
      <c r="L12" s="3">
        <f t="shared" si="3"/>
        <v>7.5090000000000003</v>
      </c>
      <c r="M12" s="3">
        <f t="shared" si="3"/>
        <v>7.5090000000000003</v>
      </c>
      <c r="N12" s="3">
        <f t="shared" si="3"/>
        <v>7.5090000000000003</v>
      </c>
      <c r="O12" s="3">
        <f t="shared" si="3"/>
        <v>7.5090000000000003</v>
      </c>
      <c r="P12" s="3">
        <f t="shared" si="3"/>
        <v>7.5090000000000003</v>
      </c>
      <c r="Q12" s="3">
        <f t="shared" si="3"/>
        <v>7.5090000000000003</v>
      </c>
      <c r="R12" s="3">
        <f t="shared" si="3"/>
        <v>7.5090000000000003</v>
      </c>
      <c r="S12" s="3">
        <f t="shared" si="3"/>
        <v>7.5090000000000003</v>
      </c>
      <c r="T12" s="3">
        <f t="shared" si="3"/>
        <v>7.5090000000000003</v>
      </c>
      <c r="U12" s="3">
        <f t="shared" si="3"/>
        <v>7.5090000000000003</v>
      </c>
      <c r="V12" s="3">
        <f t="shared" si="3"/>
        <v>7.5090000000000003</v>
      </c>
      <c r="W12" s="3">
        <f t="shared" si="3"/>
        <v>7.5090000000000003</v>
      </c>
      <c r="X12" s="3">
        <f t="shared" si="3"/>
        <v>7.5090000000000003</v>
      </c>
      <c r="Y12" s="3">
        <f t="shared" si="3"/>
        <v>7.5090000000000003</v>
      </c>
      <c r="Z12" s="3">
        <f t="shared" si="3"/>
        <v>7.5090000000000003</v>
      </c>
      <c r="AA12" s="3">
        <f t="shared" si="3"/>
        <v>7.5090000000000003</v>
      </c>
      <c r="AB12" s="3">
        <f t="shared" si="3"/>
        <v>7.5090000000000003</v>
      </c>
      <c r="AC12" s="3">
        <f t="shared" si="3"/>
        <v>7.5090000000000003</v>
      </c>
      <c r="AD12" s="3">
        <f t="shared" si="3"/>
        <v>7.5090000000000003</v>
      </c>
      <c r="AE12" s="3">
        <f t="shared" si="3"/>
        <v>7.5090000000000003</v>
      </c>
      <c r="AF12" s="3">
        <f>SUM(B12:AE12)</f>
        <v>89.157599999999988</v>
      </c>
    </row>
    <row r="14" spans="1:37">
      <c r="B14" s="4" t="s">
        <v>8</v>
      </c>
      <c r="C14" s="5">
        <f>IRR(B12:AE12)</f>
        <v>6.0755716927962666E-2</v>
      </c>
    </row>
    <row r="15" spans="1:37">
      <c r="B15" s="6" t="s">
        <v>9</v>
      </c>
      <c r="C15" s="15">
        <f>NPV(0.0607,(B12:AE12))</f>
        <v>3.6258560230901959E-2</v>
      </c>
    </row>
    <row r="16" spans="1:37">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8" spans="1:1">
      <c r="A18" s="1" t="s">
        <v>10</v>
      </c>
    </row>
    <row r="19" spans="1:1">
      <c r="A19" t="s">
        <v>25</v>
      </c>
    </row>
    <row r="20" spans="1:1">
      <c r="A20" t="s">
        <v>26</v>
      </c>
    </row>
    <row r="21" spans="1:1">
      <c r="A21" t="s">
        <v>135</v>
      </c>
    </row>
    <row r="22" spans="1:1">
      <c r="A22" t="s">
        <v>28</v>
      </c>
    </row>
    <row r="23" spans="1:1">
      <c r="A23" t="s">
        <v>29</v>
      </c>
    </row>
    <row r="24" spans="1:1">
      <c r="A24" t="s">
        <v>16</v>
      </c>
    </row>
    <row r="26" spans="1:1">
      <c r="A26" s="1" t="s">
        <v>30</v>
      </c>
    </row>
    <row r="28" spans="1:1">
      <c r="A28" s="1" t="s">
        <v>18</v>
      </c>
    </row>
    <row r="29" spans="1:1">
      <c r="A29" s="1" t="s">
        <v>136</v>
      </c>
    </row>
    <row r="30" spans="1:1">
      <c r="A30" t="s">
        <v>137</v>
      </c>
    </row>
    <row r="31" spans="1:1">
      <c r="A31" t="s">
        <v>138</v>
      </c>
    </row>
    <row r="32" spans="1:1">
      <c r="A32" s="1" t="s">
        <v>139</v>
      </c>
    </row>
    <row r="33" spans="1:1">
      <c r="A33" t="s">
        <v>140</v>
      </c>
    </row>
  </sheetData>
  <pageMargins left="0.7" right="0.7" top="0.75" bottom="0.75" header="0.3" footer="0.3"/>
  <pageSetup paperSize="9" orientation="portrait" horizontalDpi="0" verticalDpi="0" r:id="rId1"/>
  <headerFooter>
    <oddFooter>&amp;L_x000D_&amp;1#&amp;"Calibri"&amp;9&amp;K000000 INTERNAL. This information is accessible to ADB Management and staff. It may be shared outside ADB with appropriate permission.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E793C-261D-4C8E-B002-C4EFA719EEED}">
  <dimension ref="A1:AF34"/>
  <sheetViews>
    <sheetView topLeftCell="A19" zoomScale="130" zoomScaleNormal="130" workbookViewId="0">
      <selection activeCell="A36" sqref="A36"/>
    </sheetView>
  </sheetViews>
  <sheetFormatPr defaultRowHeight="14.45"/>
  <cols>
    <col min="1" max="1" width="30.7109375" customWidth="1"/>
    <col min="2" max="31" width="11.7109375" customWidth="1"/>
    <col min="32" max="32" width="18.7109375" customWidth="1"/>
  </cols>
  <sheetData>
    <row r="1" spans="1:32">
      <c r="A1" s="1" t="s">
        <v>141</v>
      </c>
      <c r="AA1" s="2"/>
      <c r="AB1" s="2"/>
      <c r="AC1" s="2"/>
      <c r="AD1" s="2"/>
      <c r="AE1" s="2"/>
      <c r="AF1" s="2"/>
    </row>
    <row r="2" spans="1:32">
      <c r="A2" s="7"/>
      <c r="B2" s="7"/>
      <c r="C2" s="7"/>
      <c r="D2" s="7"/>
      <c r="E2" s="7"/>
      <c r="F2" s="7"/>
      <c r="G2" s="7"/>
      <c r="H2" s="7"/>
      <c r="I2" s="7"/>
      <c r="J2" s="7"/>
      <c r="K2" s="7"/>
      <c r="L2" s="7"/>
      <c r="M2" s="7"/>
      <c r="N2" s="7"/>
      <c r="O2" s="7"/>
      <c r="P2" s="7"/>
      <c r="Q2" s="7"/>
      <c r="R2" s="7"/>
      <c r="S2" s="7"/>
      <c r="T2" s="7"/>
      <c r="U2" s="7"/>
      <c r="V2" s="7"/>
      <c r="W2" s="7"/>
      <c r="X2" s="7"/>
      <c r="Y2" s="7"/>
      <c r="Z2" s="7"/>
      <c r="AA2" s="8"/>
      <c r="AB2" s="8"/>
      <c r="AC2" s="8"/>
      <c r="AD2" s="8"/>
      <c r="AE2" s="8"/>
      <c r="AF2" s="11" t="s">
        <v>1</v>
      </c>
    </row>
    <row r="3" spans="1:32">
      <c r="A3" s="8"/>
      <c r="B3" s="9">
        <v>1</v>
      </c>
      <c r="C3" s="9">
        <v>2</v>
      </c>
      <c r="D3" s="9">
        <v>3</v>
      </c>
      <c r="E3" s="9">
        <v>4</v>
      </c>
      <c r="F3" s="9">
        <v>5</v>
      </c>
      <c r="G3" s="9">
        <v>6</v>
      </c>
      <c r="H3" s="9">
        <v>7</v>
      </c>
      <c r="I3" s="9">
        <v>8</v>
      </c>
      <c r="J3" s="9">
        <v>9</v>
      </c>
      <c r="K3" s="9">
        <v>10</v>
      </c>
      <c r="L3" s="9">
        <v>11</v>
      </c>
      <c r="M3" s="9">
        <v>12</v>
      </c>
      <c r="N3" s="9">
        <v>13</v>
      </c>
      <c r="O3" s="9">
        <v>14</v>
      </c>
      <c r="P3" s="9">
        <v>15</v>
      </c>
      <c r="Q3" s="9">
        <v>16</v>
      </c>
      <c r="R3" s="9">
        <v>17</v>
      </c>
      <c r="S3" s="9">
        <v>18</v>
      </c>
      <c r="T3" s="9">
        <v>19</v>
      </c>
      <c r="U3" s="9">
        <v>20</v>
      </c>
      <c r="V3" s="9">
        <v>21</v>
      </c>
      <c r="W3" s="9">
        <v>22</v>
      </c>
      <c r="X3" s="9">
        <v>23</v>
      </c>
      <c r="Y3" s="9">
        <v>24</v>
      </c>
      <c r="Z3" s="9">
        <v>25</v>
      </c>
      <c r="AA3" s="9">
        <v>26</v>
      </c>
      <c r="AB3" s="9">
        <v>27</v>
      </c>
      <c r="AC3" s="9">
        <v>28</v>
      </c>
      <c r="AD3" s="9">
        <v>29</v>
      </c>
      <c r="AE3" s="9">
        <v>30</v>
      </c>
      <c r="AF3" s="11" t="s">
        <v>2</v>
      </c>
    </row>
    <row r="4" spans="1:32">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6" spans="1:32">
      <c r="A6" t="s">
        <v>3</v>
      </c>
      <c r="B6" s="3">
        <v>0</v>
      </c>
      <c r="C6" s="3">
        <v>0</v>
      </c>
      <c r="D6" s="17">
        <v>0.376</v>
      </c>
      <c r="E6" s="17">
        <v>0.376</v>
      </c>
      <c r="F6" s="17">
        <v>0.376</v>
      </c>
      <c r="G6" s="17">
        <v>0.376</v>
      </c>
      <c r="H6" s="17">
        <v>0.376</v>
      </c>
      <c r="I6" s="17">
        <v>0.376</v>
      </c>
      <c r="J6" s="17">
        <v>0.376</v>
      </c>
      <c r="K6" s="17">
        <v>0.376</v>
      </c>
      <c r="L6" s="17">
        <v>0.376</v>
      </c>
      <c r="M6" s="17">
        <v>0.376</v>
      </c>
      <c r="N6" s="17">
        <v>0.376</v>
      </c>
      <c r="O6" s="17">
        <v>0.376</v>
      </c>
      <c r="P6" s="17">
        <v>0.376</v>
      </c>
      <c r="Q6" s="17">
        <v>0.376</v>
      </c>
      <c r="R6" s="17">
        <v>0.376</v>
      </c>
      <c r="S6" s="17">
        <v>0.376</v>
      </c>
      <c r="T6" s="17">
        <v>0.376</v>
      </c>
      <c r="U6" s="17">
        <v>0.376</v>
      </c>
      <c r="V6" s="17">
        <v>0.376</v>
      </c>
      <c r="W6" s="17">
        <v>0.376</v>
      </c>
      <c r="X6" s="17">
        <v>0.376</v>
      </c>
      <c r="Y6" s="17">
        <v>0.376</v>
      </c>
      <c r="Z6" s="17">
        <v>0.376</v>
      </c>
      <c r="AA6" s="17">
        <v>0.376</v>
      </c>
      <c r="AB6" s="17">
        <v>0.376</v>
      </c>
      <c r="AC6" s="17">
        <v>0.376</v>
      </c>
      <c r="AD6" s="17">
        <v>0.376</v>
      </c>
      <c r="AE6" s="17">
        <v>0.376</v>
      </c>
      <c r="AF6" s="3">
        <f>SUM(B6:AE6)</f>
        <v>10.527999999999999</v>
      </c>
    </row>
    <row r="8" spans="1:32">
      <c r="A8" t="s">
        <v>4</v>
      </c>
      <c r="B8">
        <v>1.75</v>
      </c>
      <c r="C8">
        <v>1.75</v>
      </c>
      <c r="H8" s="3"/>
      <c r="AF8" s="3">
        <f t="shared" ref="AF8:AF10" si="0">SUM(B8:AE8)</f>
        <v>3.5</v>
      </c>
    </row>
    <row r="9" spans="1:32">
      <c r="A9" t="s">
        <v>5</v>
      </c>
      <c r="D9" s="17">
        <f>SUM(B8:C8)*0.03</f>
        <v>0.105</v>
      </c>
      <c r="E9" s="17">
        <f>D9</f>
        <v>0.105</v>
      </c>
      <c r="F9" s="17">
        <f t="shared" ref="F9:AE9" si="1">E9</f>
        <v>0.105</v>
      </c>
      <c r="G9" s="17">
        <f t="shared" si="1"/>
        <v>0.105</v>
      </c>
      <c r="H9" s="17">
        <f t="shared" si="1"/>
        <v>0.105</v>
      </c>
      <c r="I9" s="17">
        <f t="shared" si="1"/>
        <v>0.105</v>
      </c>
      <c r="J9" s="17">
        <f t="shared" si="1"/>
        <v>0.105</v>
      </c>
      <c r="K9" s="17">
        <f t="shared" si="1"/>
        <v>0.105</v>
      </c>
      <c r="L9" s="17">
        <f t="shared" si="1"/>
        <v>0.105</v>
      </c>
      <c r="M9" s="17">
        <f t="shared" si="1"/>
        <v>0.105</v>
      </c>
      <c r="N9" s="17">
        <f t="shared" si="1"/>
        <v>0.105</v>
      </c>
      <c r="O9" s="17">
        <f t="shared" si="1"/>
        <v>0.105</v>
      </c>
      <c r="P9" s="17">
        <f t="shared" si="1"/>
        <v>0.105</v>
      </c>
      <c r="Q9" s="17">
        <f t="shared" si="1"/>
        <v>0.105</v>
      </c>
      <c r="R9" s="17">
        <f t="shared" si="1"/>
        <v>0.105</v>
      </c>
      <c r="S9" s="17">
        <f t="shared" si="1"/>
        <v>0.105</v>
      </c>
      <c r="T9" s="17">
        <f t="shared" si="1"/>
        <v>0.105</v>
      </c>
      <c r="U9" s="17">
        <f t="shared" si="1"/>
        <v>0.105</v>
      </c>
      <c r="V9" s="17">
        <f t="shared" si="1"/>
        <v>0.105</v>
      </c>
      <c r="W9" s="17">
        <f t="shared" si="1"/>
        <v>0.105</v>
      </c>
      <c r="X9" s="17">
        <f t="shared" si="1"/>
        <v>0.105</v>
      </c>
      <c r="Y9" s="17">
        <f t="shared" si="1"/>
        <v>0.105</v>
      </c>
      <c r="Z9" s="17">
        <f t="shared" si="1"/>
        <v>0.105</v>
      </c>
      <c r="AA9" s="17">
        <f t="shared" si="1"/>
        <v>0.105</v>
      </c>
      <c r="AB9" s="17">
        <f t="shared" si="1"/>
        <v>0.105</v>
      </c>
      <c r="AC9" s="17">
        <f t="shared" si="1"/>
        <v>0.105</v>
      </c>
      <c r="AD9" s="17">
        <f t="shared" si="1"/>
        <v>0.105</v>
      </c>
      <c r="AE9" s="17">
        <f t="shared" si="1"/>
        <v>0.105</v>
      </c>
      <c r="AF9" s="3">
        <f t="shared" si="0"/>
        <v>2.94</v>
      </c>
    </row>
    <row r="10" spans="1:32">
      <c r="A10" t="s">
        <v>6</v>
      </c>
      <c r="B10">
        <f t="shared" ref="B10:AE10" si="2">B8+B9</f>
        <v>1.75</v>
      </c>
      <c r="C10" s="17">
        <f t="shared" si="2"/>
        <v>1.75</v>
      </c>
      <c r="D10" s="17">
        <f t="shared" si="2"/>
        <v>0.105</v>
      </c>
      <c r="E10" s="17">
        <f t="shared" si="2"/>
        <v>0.105</v>
      </c>
      <c r="F10" s="17">
        <f t="shared" si="2"/>
        <v>0.105</v>
      </c>
      <c r="G10" s="17">
        <f t="shared" si="2"/>
        <v>0.105</v>
      </c>
      <c r="H10" s="17">
        <f t="shared" si="2"/>
        <v>0.105</v>
      </c>
      <c r="I10" s="17">
        <f t="shared" si="2"/>
        <v>0.105</v>
      </c>
      <c r="J10" s="17">
        <f t="shared" si="2"/>
        <v>0.105</v>
      </c>
      <c r="K10" s="17">
        <f t="shared" si="2"/>
        <v>0.105</v>
      </c>
      <c r="L10" s="17">
        <f t="shared" si="2"/>
        <v>0.105</v>
      </c>
      <c r="M10" s="17">
        <f t="shared" si="2"/>
        <v>0.105</v>
      </c>
      <c r="N10" s="17">
        <f t="shared" si="2"/>
        <v>0.105</v>
      </c>
      <c r="O10" s="17">
        <f t="shared" si="2"/>
        <v>0.105</v>
      </c>
      <c r="P10" s="17">
        <f t="shared" si="2"/>
        <v>0.105</v>
      </c>
      <c r="Q10" s="17">
        <f t="shared" si="2"/>
        <v>0.105</v>
      </c>
      <c r="R10" s="17">
        <f t="shared" si="2"/>
        <v>0.105</v>
      </c>
      <c r="S10" s="17">
        <f t="shared" si="2"/>
        <v>0.105</v>
      </c>
      <c r="T10" s="17">
        <f t="shared" si="2"/>
        <v>0.105</v>
      </c>
      <c r="U10" s="17">
        <f t="shared" si="2"/>
        <v>0.105</v>
      </c>
      <c r="V10" s="17">
        <f t="shared" si="2"/>
        <v>0.105</v>
      </c>
      <c r="W10" s="17">
        <f t="shared" si="2"/>
        <v>0.105</v>
      </c>
      <c r="X10" s="17">
        <f t="shared" si="2"/>
        <v>0.105</v>
      </c>
      <c r="Y10" s="17">
        <f t="shared" si="2"/>
        <v>0.105</v>
      </c>
      <c r="Z10" s="17">
        <f t="shared" si="2"/>
        <v>0.105</v>
      </c>
      <c r="AA10" s="17">
        <f t="shared" si="2"/>
        <v>0.105</v>
      </c>
      <c r="AB10" s="17">
        <f t="shared" si="2"/>
        <v>0.105</v>
      </c>
      <c r="AC10" s="17">
        <f t="shared" si="2"/>
        <v>0.105</v>
      </c>
      <c r="AD10" s="17">
        <f t="shared" si="2"/>
        <v>0.105</v>
      </c>
      <c r="AE10" s="17">
        <f t="shared" si="2"/>
        <v>0.105</v>
      </c>
      <c r="AF10" s="3">
        <f t="shared" si="0"/>
        <v>6.4400000000000102</v>
      </c>
    </row>
    <row r="12" spans="1:32">
      <c r="A12" t="s">
        <v>7</v>
      </c>
      <c r="B12" s="3">
        <f>B6-B10</f>
        <v>-1.75</v>
      </c>
      <c r="C12" s="3">
        <f>C6-C10</f>
        <v>-1.75</v>
      </c>
      <c r="D12" s="3">
        <f t="shared" ref="D12:AE12" si="3">D6-D10</f>
        <v>0.27100000000000002</v>
      </c>
      <c r="E12" s="3">
        <f t="shared" si="3"/>
        <v>0.27100000000000002</v>
      </c>
      <c r="F12" s="3">
        <f t="shared" si="3"/>
        <v>0.27100000000000002</v>
      </c>
      <c r="G12" s="3">
        <f t="shared" si="3"/>
        <v>0.27100000000000002</v>
      </c>
      <c r="H12" s="3">
        <f t="shared" si="3"/>
        <v>0.27100000000000002</v>
      </c>
      <c r="I12" s="3">
        <f t="shared" si="3"/>
        <v>0.27100000000000002</v>
      </c>
      <c r="J12" s="3">
        <f t="shared" si="3"/>
        <v>0.27100000000000002</v>
      </c>
      <c r="K12" s="3">
        <f t="shared" si="3"/>
        <v>0.27100000000000002</v>
      </c>
      <c r="L12" s="3">
        <f t="shared" si="3"/>
        <v>0.27100000000000002</v>
      </c>
      <c r="M12" s="3">
        <f t="shared" si="3"/>
        <v>0.27100000000000002</v>
      </c>
      <c r="N12" s="3">
        <f t="shared" si="3"/>
        <v>0.27100000000000002</v>
      </c>
      <c r="O12" s="3">
        <f t="shared" si="3"/>
        <v>0.27100000000000002</v>
      </c>
      <c r="P12" s="3">
        <f t="shared" si="3"/>
        <v>0.27100000000000002</v>
      </c>
      <c r="Q12" s="3">
        <f t="shared" si="3"/>
        <v>0.27100000000000002</v>
      </c>
      <c r="R12" s="3">
        <f t="shared" si="3"/>
        <v>0.27100000000000002</v>
      </c>
      <c r="S12" s="3">
        <f t="shared" si="3"/>
        <v>0.27100000000000002</v>
      </c>
      <c r="T12" s="3">
        <f t="shared" si="3"/>
        <v>0.27100000000000002</v>
      </c>
      <c r="U12" s="3">
        <f t="shared" si="3"/>
        <v>0.27100000000000002</v>
      </c>
      <c r="V12" s="3">
        <f t="shared" si="3"/>
        <v>0.27100000000000002</v>
      </c>
      <c r="W12" s="3">
        <f t="shared" si="3"/>
        <v>0.27100000000000002</v>
      </c>
      <c r="X12" s="3">
        <f t="shared" si="3"/>
        <v>0.27100000000000002</v>
      </c>
      <c r="Y12" s="3">
        <f t="shared" si="3"/>
        <v>0.27100000000000002</v>
      </c>
      <c r="Z12" s="3">
        <f t="shared" si="3"/>
        <v>0.27100000000000002</v>
      </c>
      <c r="AA12" s="3">
        <f t="shared" si="3"/>
        <v>0.27100000000000002</v>
      </c>
      <c r="AB12" s="3">
        <f t="shared" si="3"/>
        <v>0.27100000000000002</v>
      </c>
      <c r="AC12" s="3">
        <f t="shared" si="3"/>
        <v>0.27100000000000002</v>
      </c>
      <c r="AD12" s="3">
        <f t="shared" si="3"/>
        <v>0.27100000000000002</v>
      </c>
      <c r="AE12" s="3">
        <f t="shared" si="3"/>
        <v>0.27100000000000002</v>
      </c>
      <c r="AF12" s="3">
        <f>SUM(B12:AE12)</f>
        <v>4.0879999999999983</v>
      </c>
    </row>
    <row r="14" spans="1:32">
      <c r="B14" s="4" t="s">
        <v>8</v>
      </c>
      <c r="C14" s="5">
        <f>IRR(B12:AE12)</f>
        <v>6.0724513880471953E-2</v>
      </c>
    </row>
    <row r="15" spans="1:32">
      <c r="B15" s="6" t="s">
        <v>9</v>
      </c>
      <c r="C15" s="15">
        <f>NPV(0.0607,(B12:AE12))</f>
        <v>8.3962522754378046E-4</v>
      </c>
    </row>
    <row r="16" spans="1:3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8" spans="1:1">
      <c r="A18" s="1" t="s">
        <v>10</v>
      </c>
    </row>
    <row r="19" spans="1:1">
      <c r="A19" t="s">
        <v>142</v>
      </c>
    </row>
    <row r="20" spans="1:1">
      <c r="A20" t="s">
        <v>143</v>
      </c>
    </row>
    <row r="21" spans="1:1">
      <c r="A21" t="s">
        <v>144</v>
      </c>
    </row>
    <row r="22" spans="1:1">
      <c r="A22" t="s">
        <v>14</v>
      </c>
    </row>
    <row r="23" spans="1:1">
      <c r="A23" t="s">
        <v>145</v>
      </c>
    </row>
    <row r="24" spans="1:1">
      <c r="A24" t="s">
        <v>16</v>
      </c>
    </row>
    <row r="26" spans="1:1">
      <c r="A26" s="1" t="s">
        <v>69</v>
      </c>
    </row>
    <row r="28" spans="1:1">
      <c r="A28" s="1" t="s">
        <v>18</v>
      </c>
    </row>
    <row r="29" spans="1:1">
      <c r="A29" t="s">
        <v>146</v>
      </c>
    </row>
    <row r="30" spans="1:1">
      <c r="A30" t="s">
        <v>147</v>
      </c>
    </row>
    <row r="31" spans="1:1">
      <c r="A31" t="s">
        <v>148</v>
      </c>
    </row>
    <row r="32" spans="1:1">
      <c r="A32" t="s">
        <v>92</v>
      </c>
    </row>
    <row r="33" spans="1:1">
      <c r="A33" s="1" t="s">
        <v>149</v>
      </c>
    </row>
    <row r="34" spans="1:1">
      <c r="A34" t="s">
        <v>150</v>
      </c>
    </row>
  </sheetData>
  <pageMargins left="0.7" right="0.7" top="0.75" bottom="0.75" header="0.3" footer="0.3"/>
  <pageSetup paperSize="9" orientation="portrait" horizontalDpi="0" verticalDpi="0" r:id="rId1"/>
  <headerFooter>
    <oddFooter>&amp;L_x000D_&amp;1#&amp;"Calibri"&amp;9&amp;K000000 INTERNAL. This information is accessible to ADB Management and staff. It may be shared outside ADB with appropriate permission.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EDE04-673F-44C2-ABA5-4E819CFC0DB1}">
  <dimension ref="A1:AF33"/>
  <sheetViews>
    <sheetView topLeftCell="A22" zoomScale="130" zoomScaleNormal="130" workbookViewId="0">
      <selection activeCell="A37" sqref="A37"/>
    </sheetView>
  </sheetViews>
  <sheetFormatPr defaultRowHeight="14.45"/>
  <cols>
    <col min="1" max="1" width="30.7109375" customWidth="1"/>
    <col min="2" max="31" width="11.7109375" customWidth="1"/>
    <col min="32" max="32" width="18.7109375" customWidth="1"/>
  </cols>
  <sheetData>
    <row r="1" spans="1:32">
      <c r="A1" s="1" t="s">
        <v>151</v>
      </c>
      <c r="AA1" s="2"/>
      <c r="AB1" s="2"/>
      <c r="AC1" s="2"/>
      <c r="AD1" s="2"/>
      <c r="AE1" s="2"/>
      <c r="AF1" s="2"/>
    </row>
    <row r="2" spans="1:32">
      <c r="A2" s="7"/>
      <c r="B2" s="7"/>
      <c r="C2" s="7"/>
      <c r="D2" s="7"/>
      <c r="E2" s="7"/>
      <c r="F2" s="7"/>
      <c r="G2" s="7"/>
      <c r="H2" s="7"/>
      <c r="I2" s="7"/>
      <c r="J2" s="7"/>
      <c r="K2" s="7"/>
      <c r="L2" s="7"/>
      <c r="M2" s="7"/>
      <c r="N2" s="7"/>
      <c r="O2" s="7"/>
      <c r="P2" s="7"/>
      <c r="Q2" s="7"/>
      <c r="R2" s="7"/>
      <c r="S2" s="7"/>
      <c r="T2" s="7"/>
      <c r="U2" s="7"/>
      <c r="V2" s="7"/>
      <c r="W2" s="7"/>
      <c r="X2" s="7"/>
      <c r="Y2" s="7"/>
      <c r="Z2" s="7"/>
      <c r="AA2" s="8"/>
      <c r="AB2" s="8"/>
      <c r="AC2" s="8"/>
      <c r="AD2" s="8"/>
      <c r="AE2" s="8"/>
      <c r="AF2" s="11" t="s">
        <v>1</v>
      </c>
    </row>
    <row r="3" spans="1:32">
      <c r="A3" s="8"/>
      <c r="B3" s="9">
        <v>1</v>
      </c>
      <c r="C3" s="9">
        <v>2</v>
      </c>
      <c r="D3" s="9">
        <v>3</v>
      </c>
      <c r="E3" s="9">
        <v>4</v>
      </c>
      <c r="F3" s="9">
        <v>5</v>
      </c>
      <c r="G3" s="9">
        <v>6</v>
      </c>
      <c r="H3" s="9">
        <v>7</v>
      </c>
      <c r="I3" s="9">
        <v>8</v>
      </c>
      <c r="J3" s="9">
        <v>9</v>
      </c>
      <c r="K3" s="9">
        <v>10</v>
      </c>
      <c r="L3" s="9">
        <v>11</v>
      </c>
      <c r="M3" s="9">
        <v>12</v>
      </c>
      <c r="N3" s="9">
        <v>13</v>
      </c>
      <c r="O3" s="9">
        <v>14</v>
      </c>
      <c r="P3" s="9">
        <v>15</v>
      </c>
      <c r="Q3" s="9">
        <v>16</v>
      </c>
      <c r="R3" s="9">
        <v>17</v>
      </c>
      <c r="S3" s="9">
        <v>18</v>
      </c>
      <c r="T3" s="9">
        <v>19</v>
      </c>
      <c r="U3" s="9">
        <v>20</v>
      </c>
      <c r="V3" s="9">
        <v>21</v>
      </c>
      <c r="W3" s="9">
        <v>22</v>
      </c>
      <c r="X3" s="9">
        <v>23</v>
      </c>
      <c r="Y3" s="9">
        <v>24</v>
      </c>
      <c r="Z3" s="9">
        <v>25</v>
      </c>
      <c r="AA3" s="9">
        <v>26</v>
      </c>
      <c r="AB3" s="9">
        <v>27</v>
      </c>
      <c r="AC3" s="9">
        <v>28</v>
      </c>
      <c r="AD3" s="9">
        <v>29</v>
      </c>
      <c r="AE3" s="9">
        <v>30</v>
      </c>
      <c r="AF3" s="11" t="s">
        <v>2</v>
      </c>
    </row>
    <row r="4" spans="1:32">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6" spans="1:32">
      <c r="A6" t="s">
        <v>3</v>
      </c>
      <c r="B6" s="3">
        <v>0</v>
      </c>
      <c r="C6" s="3">
        <v>0</v>
      </c>
      <c r="D6" s="3">
        <v>0</v>
      </c>
      <c r="E6" s="3">
        <v>5.05</v>
      </c>
      <c r="F6" s="3">
        <v>5.05</v>
      </c>
      <c r="G6" s="3">
        <v>5.05</v>
      </c>
      <c r="H6" s="3">
        <v>5.05</v>
      </c>
      <c r="I6" s="3">
        <v>5.05</v>
      </c>
      <c r="J6" s="3">
        <v>5.05</v>
      </c>
      <c r="K6" s="3">
        <v>5.05</v>
      </c>
      <c r="L6" s="3">
        <v>5.05</v>
      </c>
      <c r="M6" s="3">
        <v>5.05</v>
      </c>
      <c r="N6" s="3">
        <v>5.05</v>
      </c>
      <c r="O6" s="3">
        <v>5.05</v>
      </c>
      <c r="P6" s="3">
        <v>5.05</v>
      </c>
      <c r="Q6" s="3">
        <v>5.05</v>
      </c>
      <c r="R6" s="3">
        <v>5.05</v>
      </c>
      <c r="S6" s="3">
        <v>5.05</v>
      </c>
      <c r="T6" s="3">
        <v>5.05</v>
      </c>
      <c r="U6" s="3">
        <v>5.05</v>
      </c>
      <c r="V6" s="3">
        <v>5.05</v>
      </c>
      <c r="W6" s="3">
        <v>5.05</v>
      </c>
      <c r="X6" s="3">
        <v>5.05</v>
      </c>
      <c r="Y6" s="3">
        <v>5.05</v>
      </c>
      <c r="Z6" s="3">
        <v>5.05</v>
      </c>
      <c r="AA6" s="3">
        <v>5.05</v>
      </c>
      <c r="AB6" s="3">
        <v>5.05</v>
      </c>
      <c r="AC6" s="3">
        <v>5.05</v>
      </c>
      <c r="AD6" s="3">
        <v>5.05</v>
      </c>
      <c r="AE6" s="3">
        <v>5.05</v>
      </c>
      <c r="AF6" s="3">
        <f>SUM(B6:AE6)</f>
        <v>136.34999999999997</v>
      </c>
    </row>
    <row r="8" spans="1:32">
      <c r="A8" t="s">
        <v>4</v>
      </c>
      <c r="B8" s="3">
        <v>16.666667</v>
      </c>
      <c r="C8" s="3">
        <v>16.666667</v>
      </c>
      <c r="D8" s="3">
        <v>16.666667</v>
      </c>
      <c r="H8" s="3"/>
      <c r="AF8" s="3">
        <f t="shared" ref="AF8:AF10" si="0">SUM(B8:AE8)</f>
        <v>50.000000999999997</v>
      </c>
    </row>
    <row r="9" spans="1:32">
      <c r="A9" t="s">
        <v>5</v>
      </c>
      <c r="D9" s="3"/>
      <c r="E9" s="3">
        <f>SUM(B8:D8)*0.02</f>
        <v>1.0000000199999999</v>
      </c>
      <c r="F9" s="3">
        <f>E9</f>
        <v>1.0000000199999999</v>
      </c>
      <c r="G9" s="3">
        <f t="shared" ref="G9:AE9" si="1">F9</f>
        <v>1.0000000199999999</v>
      </c>
      <c r="H9" s="3">
        <f t="shared" si="1"/>
        <v>1.0000000199999999</v>
      </c>
      <c r="I9" s="3">
        <f t="shared" si="1"/>
        <v>1.0000000199999999</v>
      </c>
      <c r="J9" s="3">
        <f t="shared" si="1"/>
        <v>1.0000000199999999</v>
      </c>
      <c r="K9" s="3">
        <f t="shared" si="1"/>
        <v>1.0000000199999999</v>
      </c>
      <c r="L9" s="3">
        <f t="shared" si="1"/>
        <v>1.0000000199999999</v>
      </c>
      <c r="M9" s="3">
        <f t="shared" si="1"/>
        <v>1.0000000199999999</v>
      </c>
      <c r="N9" s="3">
        <f t="shared" si="1"/>
        <v>1.0000000199999999</v>
      </c>
      <c r="O9" s="3">
        <f t="shared" si="1"/>
        <v>1.0000000199999999</v>
      </c>
      <c r="P9" s="3">
        <f t="shared" si="1"/>
        <v>1.0000000199999999</v>
      </c>
      <c r="Q9" s="3">
        <f t="shared" si="1"/>
        <v>1.0000000199999999</v>
      </c>
      <c r="R9" s="3">
        <f t="shared" si="1"/>
        <v>1.0000000199999999</v>
      </c>
      <c r="S9" s="3">
        <f t="shared" si="1"/>
        <v>1.0000000199999999</v>
      </c>
      <c r="T9" s="3">
        <f t="shared" si="1"/>
        <v>1.0000000199999999</v>
      </c>
      <c r="U9" s="3">
        <f t="shared" si="1"/>
        <v>1.0000000199999999</v>
      </c>
      <c r="V9" s="3">
        <f t="shared" si="1"/>
        <v>1.0000000199999999</v>
      </c>
      <c r="W9" s="3">
        <f t="shared" si="1"/>
        <v>1.0000000199999999</v>
      </c>
      <c r="X9" s="3">
        <f t="shared" si="1"/>
        <v>1.0000000199999999</v>
      </c>
      <c r="Y9" s="3">
        <f t="shared" si="1"/>
        <v>1.0000000199999999</v>
      </c>
      <c r="Z9" s="3">
        <f t="shared" si="1"/>
        <v>1.0000000199999999</v>
      </c>
      <c r="AA9" s="3">
        <f t="shared" si="1"/>
        <v>1.0000000199999999</v>
      </c>
      <c r="AB9" s="3">
        <f t="shared" si="1"/>
        <v>1.0000000199999999</v>
      </c>
      <c r="AC9" s="3">
        <f t="shared" si="1"/>
        <v>1.0000000199999999</v>
      </c>
      <c r="AD9" s="3">
        <f t="shared" si="1"/>
        <v>1.0000000199999999</v>
      </c>
      <c r="AE9" s="3">
        <f t="shared" si="1"/>
        <v>1.0000000199999999</v>
      </c>
      <c r="AF9" s="3">
        <f t="shared" si="0"/>
        <v>27.000000540000016</v>
      </c>
    </row>
    <row r="10" spans="1:32">
      <c r="A10" t="s">
        <v>6</v>
      </c>
      <c r="B10" s="3">
        <f t="shared" ref="B10:AE10" si="2">B8+B9</f>
        <v>16.666667</v>
      </c>
      <c r="C10" s="3">
        <f t="shared" si="2"/>
        <v>16.666667</v>
      </c>
      <c r="D10" s="3">
        <f t="shared" si="2"/>
        <v>16.666667</v>
      </c>
      <c r="E10" s="3">
        <f t="shared" si="2"/>
        <v>1.0000000199999999</v>
      </c>
      <c r="F10" s="3">
        <f t="shared" si="2"/>
        <v>1.0000000199999999</v>
      </c>
      <c r="G10" s="3">
        <f t="shared" si="2"/>
        <v>1.0000000199999999</v>
      </c>
      <c r="H10" s="3">
        <f t="shared" si="2"/>
        <v>1.0000000199999999</v>
      </c>
      <c r="I10" s="3">
        <f t="shared" si="2"/>
        <v>1.0000000199999999</v>
      </c>
      <c r="J10" s="3">
        <f t="shared" si="2"/>
        <v>1.0000000199999999</v>
      </c>
      <c r="K10" s="3">
        <f t="shared" si="2"/>
        <v>1.0000000199999999</v>
      </c>
      <c r="L10" s="3">
        <f t="shared" si="2"/>
        <v>1.0000000199999999</v>
      </c>
      <c r="M10" s="3">
        <f t="shared" si="2"/>
        <v>1.0000000199999999</v>
      </c>
      <c r="N10" s="3">
        <f t="shared" si="2"/>
        <v>1.0000000199999999</v>
      </c>
      <c r="O10" s="3">
        <f t="shared" si="2"/>
        <v>1.0000000199999999</v>
      </c>
      <c r="P10" s="3">
        <f t="shared" si="2"/>
        <v>1.0000000199999999</v>
      </c>
      <c r="Q10" s="3">
        <f t="shared" si="2"/>
        <v>1.0000000199999999</v>
      </c>
      <c r="R10" s="3">
        <f t="shared" si="2"/>
        <v>1.0000000199999999</v>
      </c>
      <c r="S10" s="3">
        <f t="shared" si="2"/>
        <v>1.0000000199999999</v>
      </c>
      <c r="T10" s="3">
        <f t="shared" si="2"/>
        <v>1.0000000199999999</v>
      </c>
      <c r="U10" s="3">
        <f t="shared" si="2"/>
        <v>1.0000000199999999</v>
      </c>
      <c r="V10" s="3">
        <f t="shared" si="2"/>
        <v>1.0000000199999999</v>
      </c>
      <c r="W10" s="3">
        <f t="shared" si="2"/>
        <v>1.0000000199999999</v>
      </c>
      <c r="X10" s="3">
        <f t="shared" si="2"/>
        <v>1.0000000199999999</v>
      </c>
      <c r="Y10" s="3">
        <f t="shared" si="2"/>
        <v>1.0000000199999999</v>
      </c>
      <c r="Z10" s="3">
        <f t="shared" si="2"/>
        <v>1.0000000199999999</v>
      </c>
      <c r="AA10" s="3">
        <f t="shared" si="2"/>
        <v>1.0000000199999999</v>
      </c>
      <c r="AB10" s="3">
        <f t="shared" si="2"/>
        <v>1.0000000199999999</v>
      </c>
      <c r="AC10" s="3">
        <f t="shared" si="2"/>
        <v>1.0000000199999999</v>
      </c>
      <c r="AD10" s="3">
        <f t="shared" si="2"/>
        <v>1.0000000199999999</v>
      </c>
      <c r="AE10" s="3">
        <f t="shared" si="2"/>
        <v>1.0000000199999999</v>
      </c>
      <c r="AF10" s="3">
        <f t="shared" si="0"/>
        <v>77.000001540000042</v>
      </c>
    </row>
    <row r="12" spans="1:32">
      <c r="A12" t="s">
        <v>7</v>
      </c>
      <c r="B12" s="3">
        <f>B6-B10</f>
        <v>-16.666667</v>
      </c>
      <c r="C12" s="3">
        <f>C6-C10</f>
        <v>-16.666667</v>
      </c>
      <c r="D12" s="3">
        <f t="shared" ref="D12:AE12" si="3">D6-D10</f>
        <v>-16.666667</v>
      </c>
      <c r="E12" s="3">
        <f t="shared" si="3"/>
        <v>4.0499999799999999</v>
      </c>
      <c r="F12" s="3">
        <f t="shared" si="3"/>
        <v>4.0499999799999999</v>
      </c>
      <c r="G12" s="3">
        <f t="shared" si="3"/>
        <v>4.0499999799999999</v>
      </c>
      <c r="H12" s="3">
        <f t="shared" si="3"/>
        <v>4.0499999799999999</v>
      </c>
      <c r="I12" s="3">
        <f t="shared" si="3"/>
        <v>4.0499999799999999</v>
      </c>
      <c r="J12" s="3">
        <f t="shared" si="3"/>
        <v>4.0499999799999999</v>
      </c>
      <c r="K12" s="3">
        <f t="shared" si="3"/>
        <v>4.0499999799999999</v>
      </c>
      <c r="L12" s="3">
        <f t="shared" si="3"/>
        <v>4.0499999799999999</v>
      </c>
      <c r="M12" s="3">
        <f t="shared" si="3"/>
        <v>4.0499999799999999</v>
      </c>
      <c r="N12" s="3">
        <f t="shared" si="3"/>
        <v>4.0499999799999999</v>
      </c>
      <c r="O12" s="3">
        <f t="shared" si="3"/>
        <v>4.0499999799999999</v>
      </c>
      <c r="P12" s="3">
        <f t="shared" si="3"/>
        <v>4.0499999799999999</v>
      </c>
      <c r="Q12" s="3">
        <f t="shared" si="3"/>
        <v>4.0499999799999999</v>
      </c>
      <c r="R12" s="3">
        <f t="shared" si="3"/>
        <v>4.0499999799999999</v>
      </c>
      <c r="S12" s="3">
        <f t="shared" si="3"/>
        <v>4.0499999799999999</v>
      </c>
      <c r="T12" s="3">
        <f t="shared" si="3"/>
        <v>4.0499999799999999</v>
      </c>
      <c r="U12" s="3">
        <f t="shared" si="3"/>
        <v>4.0499999799999999</v>
      </c>
      <c r="V12" s="3">
        <f t="shared" si="3"/>
        <v>4.0499999799999999</v>
      </c>
      <c r="W12" s="3">
        <f t="shared" si="3"/>
        <v>4.0499999799999999</v>
      </c>
      <c r="X12" s="3">
        <f t="shared" si="3"/>
        <v>4.0499999799999999</v>
      </c>
      <c r="Y12" s="3">
        <f t="shared" si="3"/>
        <v>4.0499999799999999</v>
      </c>
      <c r="Z12" s="3">
        <f t="shared" si="3"/>
        <v>4.0499999799999999</v>
      </c>
      <c r="AA12" s="3">
        <f t="shared" si="3"/>
        <v>4.0499999799999999</v>
      </c>
      <c r="AB12" s="3">
        <f t="shared" si="3"/>
        <v>4.0499999799999999</v>
      </c>
      <c r="AC12" s="3">
        <f t="shared" si="3"/>
        <v>4.0499999799999999</v>
      </c>
      <c r="AD12" s="3">
        <f t="shared" si="3"/>
        <v>4.0499999799999999</v>
      </c>
      <c r="AE12" s="3">
        <f t="shared" si="3"/>
        <v>4.0499999799999999</v>
      </c>
      <c r="AF12" s="3">
        <f>SUM(B12:AE12)</f>
        <v>59.349998460000016</v>
      </c>
    </row>
    <row r="14" spans="1:32">
      <c r="B14" s="4" t="s">
        <v>8</v>
      </c>
      <c r="C14" s="5">
        <f>IRR(B12:AE12)</f>
        <v>6.0757967443667793E-2</v>
      </c>
    </row>
    <row r="15" spans="1:32">
      <c r="B15" s="6" t="s">
        <v>9</v>
      </c>
      <c r="C15" s="15">
        <f>NPV(0.0607,(B12:AE12))</f>
        <v>2.8226690429025515E-2</v>
      </c>
    </row>
    <row r="16" spans="1:3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8" spans="1:1">
      <c r="A18" s="1" t="s">
        <v>10</v>
      </c>
    </row>
    <row r="19" spans="1:1">
      <c r="A19" t="s">
        <v>64</v>
      </c>
    </row>
    <row r="20" spans="1:1">
      <c r="A20" t="s">
        <v>152</v>
      </c>
    </row>
    <row r="21" spans="1:1">
      <c r="A21" t="s">
        <v>153</v>
      </c>
    </row>
    <row r="22" spans="1:1">
      <c r="A22" t="s">
        <v>116</v>
      </c>
    </row>
    <row r="23" spans="1:1">
      <c r="A23" t="s">
        <v>67</v>
      </c>
    </row>
    <row r="24" spans="1:1">
      <c r="A24" t="s">
        <v>68</v>
      </c>
    </row>
    <row r="26" spans="1:1">
      <c r="A26" s="1" t="s">
        <v>69</v>
      </c>
    </row>
    <row r="28" spans="1:1">
      <c r="A28" s="1" t="s">
        <v>18</v>
      </c>
    </row>
    <row r="29" spans="1:1">
      <c r="A29" t="s">
        <v>154</v>
      </c>
    </row>
    <row r="30" spans="1:1">
      <c r="A30" t="s">
        <v>155</v>
      </c>
    </row>
    <row r="31" spans="1:1">
      <c r="A31" t="s">
        <v>92</v>
      </c>
    </row>
    <row r="32" spans="1:1">
      <c r="A32" s="1" t="s">
        <v>156</v>
      </c>
    </row>
    <row r="33" spans="1:1">
      <c r="A33" t="s">
        <v>157</v>
      </c>
    </row>
  </sheetData>
  <pageMargins left="0.7" right="0.7" top="0.75" bottom="0.75" header="0.3" footer="0.3"/>
  <headerFooter>
    <oddFooter>&amp;L_x000D_&amp;1#&amp;"Calibri"&amp;9&amp;K000000 INTERNAL. This information is accessible to ADB Management and staff. It may be shared outside ADB with appropriate permission.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33B0F-6787-4E7F-9B11-84ABD8F47434}">
  <dimension ref="A1:AF34"/>
  <sheetViews>
    <sheetView topLeftCell="A19" zoomScale="130" zoomScaleNormal="130" workbookViewId="0">
      <selection activeCell="A37" sqref="A37"/>
    </sheetView>
  </sheetViews>
  <sheetFormatPr defaultRowHeight="14.45"/>
  <cols>
    <col min="1" max="1" width="30.7109375" customWidth="1"/>
    <col min="2" max="31" width="11.7109375" customWidth="1"/>
    <col min="32" max="32" width="18.7109375" customWidth="1"/>
  </cols>
  <sheetData>
    <row r="1" spans="1:32">
      <c r="A1" s="1" t="s">
        <v>158</v>
      </c>
      <c r="AA1" s="2"/>
      <c r="AB1" s="2"/>
      <c r="AC1" s="2"/>
      <c r="AD1" s="2"/>
      <c r="AE1" s="2"/>
      <c r="AF1" s="2"/>
    </row>
    <row r="2" spans="1:32">
      <c r="A2" s="7"/>
      <c r="B2" s="7"/>
      <c r="C2" s="7"/>
      <c r="D2" s="7"/>
      <c r="E2" s="7"/>
      <c r="F2" s="7"/>
      <c r="G2" s="7"/>
      <c r="H2" s="7"/>
      <c r="I2" s="7"/>
      <c r="J2" s="7"/>
      <c r="K2" s="7"/>
      <c r="L2" s="7"/>
      <c r="M2" s="7"/>
      <c r="N2" s="7"/>
      <c r="O2" s="7"/>
      <c r="P2" s="7"/>
      <c r="Q2" s="7"/>
      <c r="R2" s="7"/>
      <c r="S2" s="7"/>
      <c r="T2" s="7"/>
      <c r="U2" s="7"/>
      <c r="V2" s="7"/>
      <c r="W2" s="7"/>
      <c r="X2" s="7"/>
      <c r="Y2" s="7"/>
      <c r="Z2" s="7"/>
      <c r="AA2" s="8"/>
      <c r="AB2" s="8"/>
      <c r="AC2" s="8"/>
      <c r="AD2" s="8"/>
      <c r="AE2" s="8"/>
      <c r="AF2" s="11" t="s">
        <v>1</v>
      </c>
    </row>
    <row r="3" spans="1:32">
      <c r="A3" s="8"/>
      <c r="B3" s="9">
        <v>1</v>
      </c>
      <c r="C3" s="9">
        <v>2</v>
      </c>
      <c r="D3" s="9">
        <v>3</v>
      </c>
      <c r="E3" s="9">
        <v>4</v>
      </c>
      <c r="F3" s="9">
        <v>5</v>
      </c>
      <c r="G3" s="9">
        <v>6</v>
      </c>
      <c r="H3" s="9">
        <v>7</v>
      </c>
      <c r="I3" s="9">
        <v>8</v>
      </c>
      <c r="J3" s="9">
        <v>9</v>
      </c>
      <c r="K3" s="9">
        <v>10</v>
      </c>
      <c r="L3" s="9">
        <v>11</v>
      </c>
      <c r="M3" s="9">
        <v>12</v>
      </c>
      <c r="N3" s="9">
        <v>13</v>
      </c>
      <c r="O3" s="9">
        <v>14</v>
      </c>
      <c r="P3" s="9">
        <v>15</v>
      </c>
      <c r="Q3" s="9">
        <v>16</v>
      </c>
      <c r="R3" s="9">
        <v>17</v>
      </c>
      <c r="S3" s="9">
        <v>18</v>
      </c>
      <c r="T3" s="9">
        <v>19</v>
      </c>
      <c r="U3" s="9">
        <v>20</v>
      </c>
      <c r="V3" s="9">
        <v>21</v>
      </c>
      <c r="W3" s="9">
        <v>22</v>
      </c>
      <c r="X3" s="9">
        <v>23</v>
      </c>
      <c r="Y3" s="9">
        <v>24</v>
      </c>
      <c r="Z3" s="9">
        <v>25</v>
      </c>
      <c r="AA3" s="9">
        <v>26</v>
      </c>
      <c r="AB3" s="9">
        <v>27</v>
      </c>
      <c r="AC3" s="9">
        <v>28</v>
      </c>
      <c r="AD3" s="9">
        <v>29</v>
      </c>
      <c r="AE3" s="9">
        <v>30</v>
      </c>
      <c r="AF3" s="11" t="s">
        <v>2</v>
      </c>
    </row>
    <row r="4" spans="1:32">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6" spans="1:32">
      <c r="A6" t="s">
        <v>3</v>
      </c>
      <c r="B6" s="3">
        <v>0</v>
      </c>
      <c r="C6" s="3">
        <v>0</v>
      </c>
      <c r="D6" s="3">
        <v>0</v>
      </c>
      <c r="E6" s="3">
        <v>0</v>
      </c>
      <c r="F6" s="3">
        <v>0</v>
      </c>
      <c r="G6" s="3">
        <v>3.27</v>
      </c>
      <c r="H6" s="3">
        <v>3.27</v>
      </c>
      <c r="I6" s="3">
        <v>3.27</v>
      </c>
      <c r="J6" s="3">
        <v>3.27</v>
      </c>
      <c r="K6" s="3">
        <v>3.27</v>
      </c>
      <c r="L6" s="3">
        <v>3.27</v>
      </c>
      <c r="M6" s="3">
        <v>3.27</v>
      </c>
      <c r="N6" s="3">
        <v>3.27</v>
      </c>
      <c r="O6" s="3">
        <v>3.27</v>
      </c>
      <c r="P6" s="3">
        <v>3.27</v>
      </c>
      <c r="Q6" s="3">
        <v>3.27</v>
      </c>
      <c r="R6" s="3">
        <v>3.27</v>
      </c>
      <c r="S6" s="3">
        <v>3.27</v>
      </c>
      <c r="T6" s="3">
        <v>3.27</v>
      </c>
      <c r="U6" s="3">
        <v>3.27</v>
      </c>
      <c r="V6" s="3">
        <v>3.27</v>
      </c>
      <c r="W6" s="3">
        <v>3.27</v>
      </c>
      <c r="X6" s="3">
        <v>3.27</v>
      </c>
      <c r="Y6" s="3">
        <v>3.27</v>
      </c>
      <c r="Z6" s="3">
        <v>3.27</v>
      </c>
      <c r="AA6" s="3">
        <v>3.27</v>
      </c>
      <c r="AB6" s="3">
        <v>3.27</v>
      </c>
      <c r="AC6" s="3">
        <v>3.27</v>
      </c>
      <c r="AD6" s="3">
        <v>3.27</v>
      </c>
      <c r="AE6" s="3">
        <v>3.27</v>
      </c>
      <c r="AF6" s="3">
        <f>SUM(B6:AE6)</f>
        <v>81.750000000000014</v>
      </c>
    </row>
    <row r="8" spans="1:32">
      <c r="A8" t="s">
        <v>4</v>
      </c>
      <c r="B8" s="3">
        <v>6</v>
      </c>
      <c r="C8" s="3">
        <v>6</v>
      </c>
      <c r="D8" s="3">
        <v>6</v>
      </c>
      <c r="E8" s="3">
        <v>6</v>
      </c>
      <c r="F8" s="3">
        <v>6</v>
      </c>
      <c r="H8" s="3"/>
      <c r="AF8" s="3">
        <f t="shared" ref="AF8:AF10" si="0">SUM(B8:AE8)</f>
        <v>30</v>
      </c>
    </row>
    <row r="9" spans="1:32">
      <c r="A9" t="s">
        <v>5</v>
      </c>
      <c r="D9" s="3"/>
      <c r="E9" s="3"/>
      <c r="F9" s="3"/>
      <c r="G9" s="3">
        <f>SUM(B8:F8)*0.02</f>
        <v>0.6</v>
      </c>
      <c r="H9" s="3">
        <f>G9</f>
        <v>0.6</v>
      </c>
      <c r="I9" s="3">
        <f t="shared" ref="I9:AE9" si="1">H9</f>
        <v>0.6</v>
      </c>
      <c r="J9" s="3">
        <f t="shared" si="1"/>
        <v>0.6</v>
      </c>
      <c r="K9" s="3">
        <f t="shared" si="1"/>
        <v>0.6</v>
      </c>
      <c r="L9" s="3">
        <f t="shared" si="1"/>
        <v>0.6</v>
      </c>
      <c r="M9" s="3">
        <f t="shared" si="1"/>
        <v>0.6</v>
      </c>
      <c r="N9" s="3">
        <f t="shared" si="1"/>
        <v>0.6</v>
      </c>
      <c r="O9" s="3">
        <f t="shared" si="1"/>
        <v>0.6</v>
      </c>
      <c r="P9" s="3">
        <f t="shared" si="1"/>
        <v>0.6</v>
      </c>
      <c r="Q9" s="3">
        <f t="shared" si="1"/>
        <v>0.6</v>
      </c>
      <c r="R9" s="3">
        <f t="shared" si="1"/>
        <v>0.6</v>
      </c>
      <c r="S9" s="3">
        <f t="shared" si="1"/>
        <v>0.6</v>
      </c>
      <c r="T9" s="3">
        <f t="shared" si="1"/>
        <v>0.6</v>
      </c>
      <c r="U9" s="3">
        <f t="shared" si="1"/>
        <v>0.6</v>
      </c>
      <c r="V9" s="3">
        <f t="shared" si="1"/>
        <v>0.6</v>
      </c>
      <c r="W9" s="3">
        <f t="shared" si="1"/>
        <v>0.6</v>
      </c>
      <c r="X9" s="3">
        <f t="shared" si="1"/>
        <v>0.6</v>
      </c>
      <c r="Y9" s="3">
        <f t="shared" si="1"/>
        <v>0.6</v>
      </c>
      <c r="Z9" s="3">
        <f t="shared" si="1"/>
        <v>0.6</v>
      </c>
      <c r="AA9" s="3">
        <f t="shared" si="1"/>
        <v>0.6</v>
      </c>
      <c r="AB9" s="3">
        <f t="shared" si="1"/>
        <v>0.6</v>
      </c>
      <c r="AC9" s="3">
        <f t="shared" si="1"/>
        <v>0.6</v>
      </c>
      <c r="AD9" s="3">
        <f t="shared" si="1"/>
        <v>0.6</v>
      </c>
      <c r="AE9" s="3">
        <f t="shared" si="1"/>
        <v>0.6</v>
      </c>
      <c r="AF9" s="3">
        <f t="shared" si="0"/>
        <v>14.999999999999995</v>
      </c>
    </row>
    <row r="10" spans="1:32">
      <c r="A10" t="s">
        <v>6</v>
      </c>
      <c r="B10">
        <f t="shared" ref="B10:AE10" si="2">B8+B9</f>
        <v>6</v>
      </c>
      <c r="C10" s="3">
        <f t="shared" si="2"/>
        <v>6</v>
      </c>
      <c r="D10" s="3">
        <f t="shared" si="2"/>
        <v>6</v>
      </c>
      <c r="E10" s="3">
        <f t="shared" si="2"/>
        <v>6</v>
      </c>
      <c r="F10" s="3">
        <f t="shared" si="2"/>
        <v>6</v>
      </c>
      <c r="G10" s="3">
        <f t="shared" si="2"/>
        <v>0.6</v>
      </c>
      <c r="H10" s="3">
        <f t="shared" si="2"/>
        <v>0.6</v>
      </c>
      <c r="I10" s="3">
        <f t="shared" si="2"/>
        <v>0.6</v>
      </c>
      <c r="J10" s="3">
        <f t="shared" si="2"/>
        <v>0.6</v>
      </c>
      <c r="K10" s="3">
        <f t="shared" si="2"/>
        <v>0.6</v>
      </c>
      <c r="L10" s="3">
        <f t="shared" si="2"/>
        <v>0.6</v>
      </c>
      <c r="M10" s="3">
        <f t="shared" si="2"/>
        <v>0.6</v>
      </c>
      <c r="N10" s="3">
        <f t="shared" si="2"/>
        <v>0.6</v>
      </c>
      <c r="O10" s="3">
        <f t="shared" si="2"/>
        <v>0.6</v>
      </c>
      <c r="P10" s="3">
        <f t="shared" si="2"/>
        <v>0.6</v>
      </c>
      <c r="Q10" s="3">
        <f t="shared" si="2"/>
        <v>0.6</v>
      </c>
      <c r="R10" s="3">
        <f t="shared" si="2"/>
        <v>0.6</v>
      </c>
      <c r="S10" s="3">
        <f t="shared" si="2"/>
        <v>0.6</v>
      </c>
      <c r="T10" s="3">
        <f t="shared" si="2"/>
        <v>0.6</v>
      </c>
      <c r="U10" s="3">
        <f t="shared" si="2"/>
        <v>0.6</v>
      </c>
      <c r="V10" s="3">
        <f t="shared" si="2"/>
        <v>0.6</v>
      </c>
      <c r="W10" s="3">
        <f t="shared" si="2"/>
        <v>0.6</v>
      </c>
      <c r="X10" s="3">
        <f t="shared" si="2"/>
        <v>0.6</v>
      </c>
      <c r="Y10" s="3">
        <f t="shared" si="2"/>
        <v>0.6</v>
      </c>
      <c r="Z10" s="3">
        <f t="shared" si="2"/>
        <v>0.6</v>
      </c>
      <c r="AA10" s="3">
        <f t="shared" si="2"/>
        <v>0.6</v>
      </c>
      <c r="AB10" s="3">
        <f t="shared" si="2"/>
        <v>0.6</v>
      </c>
      <c r="AC10" s="3">
        <f t="shared" si="2"/>
        <v>0.6</v>
      </c>
      <c r="AD10" s="3">
        <f t="shared" si="2"/>
        <v>0.6</v>
      </c>
      <c r="AE10" s="3">
        <f t="shared" si="2"/>
        <v>0.6</v>
      </c>
      <c r="AF10" s="3">
        <f t="shared" si="0"/>
        <v>45.000000000000036</v>
      </c>
    </row>
    <row r="12" spans="1:32">
      <c r="A12" t="s">
        <v>7</v>
      </c>
      <c r="B12" s="3">
        <f>B6-B10</f>
        <v>-6</v>
      </c>
      <c r="C12" s="3">
        <f>C6-C10</f>
        <v>-6</v>
      </c>
      <c r="D12" s="3">
        <f t="shared" ref="D12:AE12" si="3">D6-D10</f>
        <v>-6</v>
      </c>
      <c r="E12" s="3">
        <f t="shared" si="3"/>
        <v>-6</v>
      </c>
      <c r="F12" s="3">
        <f t="shared" si="3"/>
        <v>-6</v>
      </c>
      <c r="G12" s="3">
        <f t="shared" si="3"/>
        <v>2.67</v>
      </c>
      <c r="H12" s="3">
        <f t="shared" si="3"/>
        <v>2.67</v>
      </c>
      <c r="I12" s="3">
        <f t="shared" si="3"/>
        <v>2.67</v>
      </c>
      <c r="J12" s="3">
        <f t="shared" si="3"/>
        <v>2.67</v>
      </c>
      <c r="K12" s="3">
        <f t="shared" si="3"/>
        <v>2.67</v>
      </c>
      <c r="L12" s="3">
        <f t="shared" si="3"/>
        <v>2.67</v>
      </c>
      <c r="M12" s="3">
        <f t="shared" si="3"/>
        <v>2.67</v>
      </c>
      <c r="N12" s="3">
        <f t="shared" si="3"/>
        <v>2.67</v>
      </c>
      <c r="O12" s="3">
        <f t="shared" si="3"/>
        <v>2.67</v>
      </c>
      <c r="P12" s="3">
        <f t="shared" si="3"/>
        <v>2.67</v>
      </c>
      <c r="Q12" s="3">
        <f t="shared" si="3"/>
        <v>2.67</v>
      </c>
      <c r="R12" s="3">
        <f t="shared" si="3"/>
        <v>2.67</v>
      </c>
      <c r="S12" s="3">
        <f t="shared" si="3"/>
        <v>2.67</v>
      </c>
      <c r="T12" s="3">
        <f t="shared" si="3"/>
        <v>2.67</v>
      </c>
      <c r="U12" s="3">
        <f t="shared" si="3"/>
        <v>2.67</v>
      </c>
      <c r="V12" s="3">
        <f t="shared" si="3"/>
        <v>2.67</v>
      </c>
      <c r="W12" s="3">
        <f t="shared" si="3"/>
        <v>2.67</v>
      </c>
      <c r="X12" s="3">
        <f t="shared" si="3"/>
        <v>2.67</v>
      </c>
      <c r="Y12" s="3">
        <f t="shared" si="3"/>
        <v>2.67</v>
      </c>
      <c r="Z12" s="3">
        <f t="shared" si="3"/>
        <v>2.67</v>
      </c>
      <c r="AA12" s="3">
        <f t="shared" si="3"/>
        <v>2.67</v>
      </c>
      <c r="AB12" s="3">
        <f t="shared" si="3"/>
        <v>2.67</v>
      </c>
      <c r="AC12" s="3">
        <f t="shared" si="3"/>
        <v>2.67</v>
      </c>
      <c r="AD12" s="3">
        <f t="shared" si="3"/>
        <v>2.67</v>
      </c>
      <c r="AE12" s="3">
        <f t="shared" si="3"/>
        <v>2.67</v>
      </c>
      <c r="AF12" s="3">
        <f>SUM(B12:AE12)</f>
        <v>36.750000000000021</v>
      </c>
    </row>
    <row r="14" spans="1:32">
      <c r="B14" s="4" t="s">
        <v>8</v>
      </c>
      <c r="C14" s="5">
        <f>IRR(B12:AE12)</f>
        <v>6.0792306808334917E-2</v>
      </c>
    </row>
    <row r="15" spans="1:32">
      <c r="B15" s="6" t="s">
        <v>9</v>
      </c>
      <c r="C15" s="15">
        <f>NPV(0.0607,(B12:AE12))</f>
        <v>2.6701093433691467E-2</v>
      </c>
    </row>
    <row r="16" spans="1:3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8" spans="1:1">
      <c r="A18" s="1" t="s">
        <v>10</v>
      </c>
    </row>
    <row r="19" spans="1:1">
      <c r="A19" t="s">
        <v>124</v>
      </c>
    </row>
    <row r="20" spans="1:1">
      <c r="A20" t="s">
        <v>104</v>
      </c>
    </row>
    <row r="21" spans="1:1">
      <c r="A21" t="s">
        <v>159</v>
      </c>
    </row>
    <row r="22" spans="1:1">
      <c r="A22" t="s">
        <v>106</v>
      </c>
    </row>
    <row r="23" spans="1:1">
      <c r="A23" t="s">
        <v>160</v>
      </c>
    </row>
    <row r="24" spans="1:1">
      <c r="A24" t="s">
        <v>16</v>
      </c>
    </row>
    <row r="26" spans="1:1">
      <c r="A26" s="1" t="s">
        <v>127</v>
      </c>
    </row>
    <row r="28" spans="1:1">
      <c r="A28" s="1" t="s">
        <v>18</v>
      </c>
    </row>
    <row r="29" spans="1:1">
      <c r="A29" t="s">
        <v>161</v>
      </c>
    </row>
    <row r="30" spans="1:1">
      <c r="A30" t="s">
        <v>162</v>
      </c>
    </row>
    <row r="31" spans="1:1">
      <c r="A31" t="s">
        <v>163</v>
      </c>
    </row>
    <row r="32" spans="1:1">
      <c r="A32" t="s">
        <v>92</v>
      </c>
    </row>
    <row r="33" spans="1:1">
      <c r="A33" s="1" t="s">
        <v>164</v>
      </c>
    </row>
    <row r="34" spans="1:1">
      <c r="A34" t="s">
        <v>165</v>
      </c>
    </row>
  </sheetData>
  <pageMargins left="0.7" right="0.7" top="0.75" bottom="0.75" header="0.3" footer="0.3"/>
  <headerFooter>
    <oddFooter>&amp;L_x000D_&amp;1#&amp;"Calibri"&amp;9&amp;K000000 INTERNAL. This information is accessible to ADB Management and staff. It may be shared outside ADB with appropriate permission.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91B5D-496C-49E5-8657-F03249C75060}">
  <dimension ref="A1:AM33"/>
  <sheetViews>
    <sheetView topLeftCell="A20" zoomScale="130" zoomScaleNormal="130" workbookViewId="0">
      <selection activeCell="H38" sqref="H38:H39"/>
    </sheetView>
  </sheetViews>
  <sheetFormatPr defaultRowHeight="14.45"/>
  <cols>
    <col min="1" max="1" width="30.7109375" customWidth="1"/>
    <col min="37" max="37" width="15.7109375" customWidth="1"/>
  </cols>
  <sheetData>
    <row r="1" spans="1:39">
      <c r="A1" s="1" t="s">
        <v>166</v>
      </c>
      <c r="AA1" s="2"/>
      <c r="AB1" s="2"/>
      <c r="AC1" s="2"/>
      <c r="AD1" s="2"/>
      <c r="AE1" s="2"/>
      <c r="AF1" s="2"/>
      <c r="AG1" s="2"/>
      <c r="AH1" s="2"/>
      <c r="AI1" s="2"/>
      <c r="AJ1" s="2"/>
      <c r="AK1" s="2"/>
    </row>
    <row r="2" spans="1:39">
      <c r="A2" s="7"/>
      <c r="B2" s="7"/>
      <c r="C2" s="7"/>
      <c r="D2" s="7"/>
      <c r="E2" s="7"/>
      <c r="F2" s="7"/>
      <c r="G2" s="7"/>
      <c r="H2" s="7"/>
      <c r="I2" s="7"/>
      <c r="J2" s="7"/>
      <c r="K2" s="7"/>
      <c r="L2" s="7"/>
      <c r="M2" s="7"/>
      <c r="N2" s="7"/>
      <c r="O2" s="7"/>
      <c r="P2" s="7"/>
      <c r="Q2" s="7"/>
      <c r="R2" s="7"/>
      <c r="S2" s="7"/>
      <c r="T2" s="7"/>
      <c r="U2" s="7"/>
      <c r="V2" s="7"/>
      <c r="W2" s="7"/>
      <c r="X2" s="7"/>
      <c r="Y2" s="7"/>
      <c r="Z2" s="7"/>
      <c r="AA2" s="8"/>
      <c r="AB2" s="8"/>
      <c r="AC2" s="8"/>
      <c r="AD2" s="8"/>
      <c r="AE2" s="8"/>
      <c r="AF2" s="8"/>
      <c r="AG2" s="8"/>
      <c r="AH2" s="8"/>
      <c r="AI2" s="8"/>
      <c r="AJ2" s="8"/>
      <c r="AK2" s="11" t="s">
        <v>167</v>
      </c>
    </row>
    <row r="3" spans="1:39">
      <c r="A3" s="8"/>
      <c r="B3" s="9">
        <v>1</v>
      </c>
      <c r="C3" s="9">
        <v>2</v>
      </c>
      <c r="D3" s="9">
        <v>3</v>
      </c>
      <c r="E3" s="9">
        <v>4</v>
      </c>
      <c r="F3" s="9">
        <v>5</v>
      </c>
      <c r="G3" s="9">
        <v>6</v>
      </c>
      <c r="H3" s="9">
        <v>7</v>
      </c>
      <c r="I3" s="9">
        <v>8</v>
      </c>
      <c r="J3" s="9">
        <v>9</v>
      </c>
      <c r="K3" s="9">
        <v>10</v>
      </c>
      <c r="L3" s="9">
        <v>11</v>
      </c>
      <c r="M3" s="9">
        <v>12</v>
      </c>
      <c r="N3" s="9">
        <v>13</v>
      </c>
      <c r="O3" s="9">
        <v>14</v>
      </c>
      <c r="P3" s="9">
        <v>15</v>
      </c>
      <c r="Q3" s="9">
        <v>16</v>
      </c>
      <c r="R3" s="9">
        <v>17</v>
      </c>
      <c r="S3" s="9">
        <v>18</v>
      </c>
      <c r="T3" s="9">
        <v>19</v>
      </c>
      <c r="U3" s="9">
        <v>20</v>
      </c>
      <c r="V3" s="9">
        <v>21</v>
      </c>
      <c r="W3" s="9">
        <v>22</v>
      </c>
      <c r="X3" s="9">
        <v>23</v>
      </c>
      <c r="Y3" s="9">
        <v>24</v>
      </c>
      <c r="Z3" s="9">
        <v>25</v>
      </c>
      <c r="AA3" s="9">
        <v>26</v>
      </c>
      <c r="AB3" s="9">
        <v>27</v>
      </c>
      <c r="AC3" s="9">
        <v>28</v>
      </c>
      <c r="AD3" s="9">
        <v>29</v>
      </c>
      <c r="AE3" s="9">
        <v>30</v>
      </c>
      <c r="AF3" s="9">
        <v>31</v>
      </c>
      <c r="AG3" s="9">
        <v>32</v>
      </c>
      <c r="AH3" s="9">
        <v>33</v>
      </c>
      <c r="AI3" s="9">
        <v>34</v>
      </c>
      <c r="AJ3" s="9">
        <v>35</v>
      </c>
      <c r="AK3" s="11" t="s">
        <v>2</v>
      </c>
    </row>
    <row r="4" spans="1:39">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row>
    <row r="6" spans="1:39">
      <c r="A6" t="s">
        <v>3</v>
      </c>
      <c r="B6" s="3">
        <v>0</v>
      </c>
      <c r="C6" s="3">
        <v>0</v>
      </c>
      <c r="D6" s="3">
        <v>0</v>
      </c>
      <c r="E6" s="3">
        <v>10</v>
      </c>
      <c r="F6" s="3">
        <v>12</v>
      </c>
      <c r="G6" s="3">
        <v>14</v>
      </c>
      <c r="H6" s="3">
        <v>16</v>
      </c>
      <c r="I6" s="3">
        <v>18</v>
      </c>
      <c r="J6" s="3">
        <v>20.100000000000001</v>
      </c>
      <c r="K6" s="3">
        <v>22</v>
      </c>
      <c r="L6" s="3">
        <v>24.22</v>
      </c>
      <c r="M6" s="3">
        <v>24.22</v>
      </c>
      <c r="N6" s="3">
        <v>24.22</v>
      </c>
      <c r="O6" s="3">
        <v>24.22</v>
      </c>
      <c r="P6" s="3">
        <v>24.22</v>
      </c>
      <c r="Q6" s="3">
        <v>24.22</v>
      </c>
      <c r="R6" s="3">
        <v>24.22</v>
      </c>
      <c r="S6" s="3">
        <v>24.22</v>
      </c>
      <c r="T6" s="3">
        <v>24.22</v>
      </c>
      <c r="U6" s="3">
        <v>24.22</v>
      </c>
      <c r="V6" s="3">
        <v>24.22</v>
      </c>
      <c r="W6" s="3">
        <v>24.22</v>
      </c>
      <c r="X6" s="3">
        <v>24.22</v>
      </c>
      <c r="Y6" s="3">
        <v>24.22</v>
      </c>
      <c r="Z6" s="3">
        <v>24.22</v>
      </c>
      <c r="AA6" s="3">
        <v>24.22</v>
      </c>
      <c r="AB6" s="3">
        <v>24.22</v>
      </c>
      <c r="AC6" s="3">
        <v>24.22</v>
      </c>
      <c r="AD6" s="3">
        <v>24.22</v>
      </c>
      <c r="AE6" s="3">
        <v>24.22</v>
      </c>
      <c r="AF6" s="3">
        <v>24.22</v>
      </c>
      <c r="AG6" s="3">
        <v>24.22</v>
      </c>
      <c r="AH6" s="3">
        <v>24.22</v>
      </c>
      <c r="AI6" s="3">
        <v>24.22</v>
      </c>
      <c r="AJ6" s="3">
        <v>24.22</v>
      </c>
      <c r="AK6" s="3">
        <f>SUM(B6:AJ6)</f>
        <v>717.60000000000048</v>
      </c>
    </row>
    <row r="8" spans="1:39">
      <c r="A8" t="s">
        <v>4</v>
      </c>
      <c r="B8" s="3">
        <v>19.923200000000001</v>
      </c>
      <c r="C8" s="3">
        <v>19.923200000000001</v>
      </c>
      <c r="D8" s="3">
        <v>19.923200000000001</v>
      </c>
      <c r="E8" s="3">
        <v>19.923200000000001</v>
      </c>
      <c r="F8" s="3">
        <v>19.923200000000001</v>
      </c>
      <c r="G8" s="3">
        <v>19.923200000000001</v>
      </c>
      <c r="H8" s="3">
        <v>19.923200000000001</v>
      </c>
      <c r="I8" s="3">
        <v>19.923200000000001</v>
      </c>
      <c r="J8" s="3">
        <v>19.923200000000001</v>
      </c>
      <c r="K8" s="3">
        <v>19.923200000000001</v>
      </c>
      <c r="AK8" s="16">
        <f t="shared" ref="AK8:AK12" si="0">SUM(B8:AJ8)</f>
        <v>199.23200000000006</v>
      </c>
    </row>
    <row r="9" spans="1:39">
      <c r="A9" t="s">
        <v>5</v>
      </c>
      <c r="D9" s="3"/>
      <c r="E9" s="3">
        <f>SUM(B8:D8)*0.05</f>
        <v>2.9884800000000005</v>
      </c>
      <c r="F9" s="3">
        <f>SUM(B8:E8)*0.05</f>
        <v>3.9846400000000006</v>
      </c>
      <c r="G9" s="3">
        <f>SUM(B8:F8)*0.05</f>
        <v>4.9808000000000012</v>
      </c>
      <c r="H9" s="3">
        <f>SUM(B8:G8)*0.05</f>
        <v>5.9769600000000018</v>
      </c>
      <c r="I9" s="3">
        <f>SUM(B8:H8)*0.05</f>
        <v>6.9731200000000015</v>
      </c>
      <c r="J9" s="3">
        <f>SUM(B8:I8)*0.05</f>
        <v>7.9692800000000021</v>
      </c>
      <c r="K9" s="3">
        <f>SUM(B8:J8)*0.05</f>
        <v>8.9654400000000027</v>
      </c>
      <c r="L9" s="3">
        <f>SUM(B8:K8)*0.05</f>
        <v>9.9616000000000042</v>
      </c>
      <c r="M9" s="3">
        <f>L9</f>
        <v>9.9616000000000042</v>
      </c>
      <c r="N9" s="3">
        <f>M9</f>
        <v>9.9616000000000042</v>
      </c>
      <c r="O9" s="3">
        <f t="shared" ref="O9:AJ9" si="1">N9</f>
        <v>9.9616000000000042</v>
      </c>
      <c r="P9" s="3">
        <f t="shared" si="1"/>
        <v>9.9616000000000042</v>
      </c>
      <c r="Q9" s="3">
        <f t="shared" si="1"/>
        <v>9.9616000000000042</v>
      </c>
      <c r="R9" s="3">
        <f t="shared" si="1"/>
        <v>9.9616000000000042</v>
      </c>
      <c r="S9" s="3">
        <f t="shared" si="1"/>
        <v>9.9616000000000042</v>
      </c>
      <c r="T9" s="3">
        <f t="shared" si="1"/>
        <v>9.9616000000000042</v>
      </c>
      <c r="U9" s="3">
        <f t="shared" si="1"/>
        <v>9.9616000000000042</v>
      </c>
      <c r="V9" s="3">
        <f t="shared" si="1"/>
        <v>9.9616000000000042</v>
      </c>
      <c r="W9" s="3">
        <f t="shared" si="1"/>
        <v>9.9616000000000042</v>
      </c>
      <c r="X9" s="3">
        <f t="shared" si="1"/>
        <v>9.9616000000000042</v>
      </c>
      <c r="Y9" s="3">
        <f t="shared" si="1"/>
        <v>9.9616000000000042</v>
      </c>
      <c r="Z9" s="3">
        <f t="shared" si="1"/>
        <v>9.9616000000000042</v>
      </c>
      <c r="AA9" s="3">
        <f t="shared" si="1"/>
        <v>9.9616000000000042</v>
      </c>
      <c r="AB9" s="3">
        <f t="shared" si="1"/>
        <v>9.9616000000000042</v>
      </c>
      <c r="AC9" s="3">
        <f t="shared" si="1"/>
        <v>9.9616000000000042</v>
      </c>
      <c r="AD9" s="3">
        <f t="shared" si="1"/>
        <v>9.9616000000000042</v>
      </c>
      <c r="AE9" s="3">
        <f t="shared" si="1"/>
        <v>9.9616000000000042</v>
      </c>
      <c r="AF9" s="3">
        <f t="shared" si="1"/>
        <v>9.9616000000000042</v>
      </c>
      <c r="AG9" s="3">
        <f t="shared" si="1"/>
        <v>9.9616000000000042</v>
      </c>
      <c r="AH9" s="3">
        <f t="shared" si="1"/>
        <v>9.9616000000000042</v>
      </c>
      <c r="AI9" s="3">
        <f t="shared" si="1"/>
        <v>9.9616000000000042</v>
      </c>
      <c r="AJ9" s="3">
        <f t="shared" si="1"/>
        <v>9.9616000000000042</v>
      </c>
      <c r="AK9" s="16">
        <f t="shared" si="0"/>
        <v>290.87872000000004</v>
      </c>
    </row>
    <row r="10" spans="1:39">
      <c r="A10" t="s">
        <v>6</v>
      </c>
      <c r="B10" s="3">
        <f t="shared" ref="B10:AJ10" si="2">B8+B9</f>
        <v>19.923200000000001</v>
      </c>
      <c r="C10" s="3">
        <f t="shared" si="2"/>
        <v>19.923200000000001</v>
      </c>
      <c r="D10" s="3">
        <f t="shared" si="2"/>
        <v>19.923200000000001</v>
      </c>
      <c r="E10" s="3">
        <f t="shared" si="2"/>
        <v>22.91168</v>
      </c>
      <c r="F10" s="3">
        <f t="shared" si="2"/>
        <v>23.90784</v>
      </c>
      <c r="G10" s="3">
        <f t="shared" si="2"/>
        <v>24.904000000000003</v>
      </c>
      <c r="H10" s="3">
        <f t="shared" si="2"/>
        <v>25.900160000000003</v>
      </c>
      <c r="I10" s="3">
        <f t="shared" si="2"/>
        <v>26.896320000000003</v>
      </c>
      <c r="J10" s="3">
        <f t="shared" si="2"/>
        <v>27.892480000000003</v>
      </c>
      <c r="K10" s="3">
        <f t="shared" si="2"/>
        <v>28.888640000000002</v>
      </c>
      <c r="L10" s="3">
        <f t="shared" si="2"/>
        <v>9.9616000000000042</v>
      </c>
      <c r="M10" s="3">
        <f t="shared" si="2"/>
        <v>9.9616000000000042</v>
      </c>
      <c r="N10" s="3">
        <f t="shared" si="2"/>
        <v>9.9616000000000042</v>
      </c>
      <c r="O10" s="3">
        <f t="shared" si="2"/>
        <v>9.9616000000000042</v>
      </c>
      <c r="P10" s="3">
        <f t="shared" si="2"/>
        <v>9.9616000000000042</v>
      </c>
      <c r="Q10" s="3">
        <f t="shared" si="2"/>
        <v>9.9616000000000042</v>
      </c>
      <c r="R10" s="3">
        <f t="shared" si="2"/>
        <v>9.9616000000000042</v>
      </c>
      <c r="S10" s="3">
        <f t="shared" si="2"/>
        <v>9.9616000000000042</v>
      </c>
      <c r="T10" s="3">
        <f t="shared" si="2"/>
        <v>9.9616000000000042</v>
      </c>
      <c r="U10" s="3">
        <f t="shared" si="2"/>
        <v>9.9616000000000042</v>
      </c>
      <c r="V10" s="3">
        <f t="shared" si="2"/>
        <v>9.9616000000000042</v>
      </c>
      <c r="W10" s="3">
        <f t="shared" si="2"/>
        <v>9.9616000000000042</v>
      </c>
      <c r="X10" s="3">
        <f t="shared" si="2"/>
        <v>9.9616000000000042</v>
      </c>
      <c r="Y10" s="3">
        <f t="shared" si="2"/>
        <v>9.9616000000000042</v>
      </c>
      <c r="Z10" s="3">
        <f t="shared" si="2"/>
        <v>9.9616000000000042</v>
      </c>
      <c r="AA10" s="3">
        <f t="shared" si="2"/>
        <v>9.9616000000000042</v>
      </c>
      <c r="AB10" s="3">
        <f t="shared" si="2"/>
        <v>9.9616000000000042</v>
      </c>
      <c r="AC10" s="3">
        <f t="shared" si="2"/>
        <v>9.9616000000000042</v>
      </c>
      <c r="AD10" s="3">
        <f t="shared" si="2"/>
        <v>9.9616000000000042</v>
      </c>
      <c r="AE10" s="3">
        <f t="shared" si="2"/>
        <v>9.9616000000000042</v>
      </c>
      <c r="AF10" s="3">
        <f t="shared" si="2"/>
        <v>9.9616000000000042</v>
      </c>
      <c r="AG10" s="3">
        <f t="shared" si="2"/>
        <v>9.9616000000000042</v>
      </c>
      <c r="AH10" s="3">
        <f t="shared" si="2"/>
        <v>9.9616000000000042</v>
      </c>
      <c r="AI10" s="3">
        <f t="shared" si="2"/>
        <v>9.9616000000000042</v>
      </c>
      <c r="AJ10" s="3">
        <f t="shared" si="2"/>
        <v>9.9616000000000042</v>
      </c>
      <c r="AK10" s="16">
        <f t="shared" si="0"/>
        <v>490.11071999999945</v>
      </c>
      <c r="AM10" s="16">
        <f>AK8+AK9</f>
        <v>490.11072000000013</v>
      </c>
    </row>
    <row r="11" spans="1:39">
      <c r="AK11" s="3"/>
    </row>
    <row r="12" spans="1:39">
      <c r="A12" t="s">
        <v>7</v>
      </c>
      <c r="B12" s="3">
        <f>B6-B10</f>
        <v>-19.923200000000001</v>
      </c>
      <c r="C12" s="3">
        <f>C6-C10</f>
        <v>-19.923200000000001</v>
      </c>
      <c r="D12" s="3">
        <f t="shared" ref="D12:AJ12" si="3">D6-D10</f>
        <v>-19.923200000000001</v>
      </c>
      <c r="E12" s="3">
        <f t="shared" si="3"/>
        <v>-12.91168</v>
      </c>
      <c r="F12" s="3">
        <f t="shared" si="3"/>
        <v>-11.90784</v>
      </c>
      <c r="G12" s="3">
        <f t="shared" si="3"/>
        <v>-10.904000000000003</v>
      </c>
      <c r="H12" s="3">
        <f t="shared" si="3"/>
        <v>-9.9001600000000032</v>
      </c>
      <c r="I12" s="3">
        <f t="shared" si="3"/>
        <v>-8.8963200000000029</v>
      </c>
      <c r="J12" s="3">
        <f t="shared" si="3"/>
        <v>-7.7924800000000012</v>
      </c>
      <c r="K12" s="3">
        <f t="shared" si="3"/>
        <v>-6.8886400000000023</v>
      </c>
      <c r="L12" s="3">
        <f t="shared" si="3"/>
        <v>14.258399999999995</v>
      </c>
      <c r="M12" s="3">
        <f t="shared" si="3"/>
        <v>14.258399999999995</v>
      </c>
      <c r="N12" s="3">
        <f t="shared" si="3"/>
        <v>14.258399999999995</v>
      </c>
      <c r="O12" s="3">
        <f t="shared" si="3"/>
        <v>14.258399999999995</v>
      </c>
      <c r="P12" s="3">
        <f t="shared" si="3"/>
        <v>14.258399999999995</v>
      </c>
      <c r="Q12" s="3">
        <f t="shared" si="3"/>
        <v>14.258399999999995</v>
      </c>
      <c r="R12" s="3">
        <f t="shared" si="3"/>
        <v>14.258399999999995</v>
      </c>
      <c r="S12" s="3">
        <f t="shared" si="3"/>
        <v>14.258399999999995</v>
      </c>
      <c r="T12" s="3">
        <f t="shared" si="3"/>
        <v>14.258399999999995</v>
      </c>
      <c r="U12" s="3">
        <f t="shared" si="3"/>
        <v>14.258399999999995</v>
      </c>
      <c r="V12" s="3">
        <f t="shared" si="3"/>
        <v>14.258399999999995</v>
      </c>
      <c r="W12" s="3">
        <f t="shared" si="3"/>
        <v>14.258399999999995</v>
      </c>
      <c r="X12" s="3">
        <f t="shared" si="3"/>
        <v>14.258399999999995</v>
      </c>
      <c r="Y12" s="3">
        <f t="shared" si="3"/>
        <v>14.258399999999995</v>
      </c>
      <c r="Z12" s="3">
        <f t="shared" si="3"/>
        <v>14.258399999999995</v>
      </c>
      <c r="AA12" s="3">
        <f t="shared" si="3"/>
        <v>14.258399999999995</v>
      </c>
      <c r="AB12" s="3">
        <f t="shared" si="3"/>
        <v>14.258399999999995</v>
      </c>
      <c r="AC12" s="3">
        <f t="shared" si="3"/>
        <v>14.258399999999995</v>
      </c>
      <c r="AD12" s="3">
        <f t="shared" si="3"/>
        <v>14.258399999999995</v>
      </c>
      <c r="AE12" s="3">
        <f t="shared" si="3"/>
        <v>14.258399999999995</v>
      </c>
      <c r="AF12" s="3">
        <f t="shared" si="3"/>
        <v>14.258399999999995</v>
      </c>
      <c r="AG12" s="3">
        <f t="shared" si="3"/>
        <v>14.258399999999995</v>
      </c>
      <c r="AH12" s="3">
        <f t="shared" si="3"/>
        <v>14.258399999999995</v>
      </c>
      <c r="AI12" s="3">
        <f t="shared" si="3"/>
        <v>14.258399999999995</v>
      </c>
      <c r="AJ12" s="3">
        <f t="shared" si="3"/>
        <v>14.258399999999995</v>
      </c>
      <c r="AK12" s="3">
        <f t="shared" si="0"/>
        <v>227.48927999999987</v>
      </c>
    </row>
    <row r="14" spans="1:39">
      <c r="B14" s="4" t="s">
        <v>8</v>
      </c>
      <c r="C14" s="5">
        <f>IRR(B12:AJ12)</f>
        <v>6.0710465583069029E-2</v>
      </c>
    </row>
    <row r="15" spans="1:39">
      <c r="B15" s="6" t="s">
        <v>9</v>
      </c>
      <c r="C15" s="15">
        <f>NPV(0.0607,(B12:AJ12))</f>
        <v>1.5861525913853043E-2</v>
      </c>
    </row>
    <row r="16" spans="1:39">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row>
    <row r="18" spans="1:1">
      <c r="A18" s="1" t="s">
        <v>10</v>
      </c>
    </row>
    <row r="19" spans="1:1">
      <c r="A19" t="s">
        <v>168</v>
      </c>
    </row>
    <row r="20" spans="1:1">
      <c r="A20" t="s">
        <v>169</v>
      </c>
    </row>
    <row r="21" spans="1:1">
      <c r="A21" t="s">
        <v>170</v>
      </c>
    </row>
    <row r="22" spans="1:1">
      <c r="A22" t="s">
        <v>171</v>
      </c>
    </row>
    <row r="23" spans="1:1">
      <c r="A23" t="s">
        <v>172</v>
      </c>
    </row>
    <row r="24" spans="1:1">
      <c r="A24" t="s">
        <v>16</v>
      </c>
    </row>
    <row r="26" spans="1:1">
      <c r="A26" s="1" t="s">
        <v>173</v>
      </c>
    </row>
    <row r="28" spans="1:1">
      <c r="A28" s="1" t="s">
        <v>174</v>
      </c>
    </row>
    <row r="29" spans="1:1">
      <c r="A29" t="s">
        <v>175</v>
      </c>
    </row>
    <row r="30" spans="1:1">
      <c r="A30" s="1" t="s">
        <v>176</v>
      </c>
    </row>
    <row r="31" spans="1:1">
      <c r="A31" t="s">
        <v>177</v>
      </c>
    </row>
    <row r="32" spans="1:1">
      <c r="A32" s="1" t="s">
        <v>178</v>
      </c>
    </row>
    <row r="33" spans="1:1">
      <c r="A33" t="s">
        <v>179</v>
      </c>
    </row>
  </sheetData>
  <pageMargins left="0.7" right="0.7" top="0.75" bottom="0.75" header="0.3" footer="0.3"/>
  <headerFooter>
    <oddFooter>&amp;L_x000D_&amp;1#&amp;"Calibri"&amp;9&amp;K000000 INTERNAL. This information is accessible to ADB Management and staff. It may be shared outside ADB with appropriate permission.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BE60D-80A5-4975-9FA1-63E13376E3D2}">
  <dimension ref="A1:AK35"/>
  <sheetViews>
    <sheetView topLeftCell="A22" zoomScale="130" zoomScaleNormal="130" workbookViewId="0">
      <selection activeCell="A36" sqref="A36"/>
    </sheetView>
  </sheetViews>
  <sheetFormatPr defaultRowHeight="14.45"/>
  <cols>
    <col min="1" max="1" width="30.7109375" customWidth="1"/>
    <col min="2" max="31" width="11.7109375" customWidth="1"/>
    <col min="32" max="32" width="18.7109375" customWidth="1"/>
  </cols>
  <sheetData>
    <row r="1" spans="1:37">
      <c r="A1" s="1" t="s">
        <v>180</v>
      </c>
      <c r="AA1" s="2"/>
      <c r="AB1" s="2"/>
      <c r="AC1" s="2"/>
      <c r="AD1" s="2"/>
      <c r="AE1" s="2"/>
      <c r="AF1" s="2"/>
    </row>
    <row r="2" spans="1:37">
      <c r="A2" s="7"/>
      <c r="B2" s="7"/>
      <c r="C2" s="7"/>
      <c r="D2" s="7"/>
      <c r="E2" s="7"/>
      <c r="F2" s="7"/>
      <c r="G2" s="7"/>
      <c r="H2" s="7"/>
      <c r="I2" s="7"/>
      <c r="J2" s="7"/>
      <c r="K2" s="7"/>
      <c r="L2" s="7"/>
      <c r="M2" s="7"/>
      <c r="N2" s="7"/>
      <c r="O2" s="7"/>
      <c r="P2" s="7"/>
      <c r="Q2" s="7"/>
      <c r="R2" s="7"/>
      <c r="S2" s="7"/>
      <c r="T2" s="7"/>
      <c r="U2" s="7"/>
      <c r="V2" s="7"/>
      <c r="W2" s="7"/>
      <c r="X2" s="7"/>
      <c r="Y2" s="7"/>
      <c r="Z2" s="7"/>
      <c r="AA2" s="8"/>
      <c r="AB2" s="8"/>
      <c r="AC2" s="8"/>
      <c r="AD2" s="8"/>
      <c r="AE2" s="8"/>
      <c r="AF2" s="11" t="s">
        <v>1</v>
      </c>
    </row>
    <row r="3" spans="1:37">
      <c r="A3" s="8"/>
      <c r="B3" s="9">
        <v>1</v>
      </c>
      <c r="C3" s="9">
        <v>2</v>
      </c>
      <c r="D3" s="9">
        <v>3</v>
      </c>
      <c r="E3" s="9">
        <v>4</v>
      </c>
      <c r="F3" s="9">
        <v>5</v>
      </c>
      <c r="G3" s="9">
        <v>6</v>
      </c>
      <c r="H3" s="9">
        <v>7</v>
      </c>
      <c r="I3" s="9">
        <v>8</v>
      </c>
      <c r="J3" s="9">
        <v>9</v>
      </c>
      <c r="K3" s="9">
        <v>10</v>
      </c>
      <c r="L3" s="9">
        <v>11</v>
      </c>
      <c r="M3" s="9">
        <v>12</v>
      </c>
      <c r="N3" s="9">
        <v>13</v>
      </c>
      <c r="O3" s="9">
        <v>14</v>
      </c>
      <c r="P3" s="9">
        <v>15</v>
      </c>
      <c r="Q3" s="9">
        <v>16</v>
      </c>
      <c r="R3" s="9">
        <v>17</v>
      </c>
      <c r="S3" s="9">
        <v>18</v>
      </c>
      <c r="T3" s="9">
        <v>19</v>
      </c>
      <c r="U3" s="9">
        <v>20</v>
      </c>
      <c r="V3" s="9">
        <v>21</v>
      </c>
      <c r="W3" s="9">
        <v>22</v>
      </c>
      <c r="X3" s="9">
        <v>23</v>
      </c>
      <c r="Y3" s="9">
        <v>24</v>
      </c>
      <c r="Z3" s="9">
        <v>25</v>
      </c>
      <c r="AA3" s="9">
        <v>26</v>
      </c>
      <c r="AB3" s="9">
        <v>27</v>
      </c>
      <c r="AC3" s="9">
        <v>28</v>
      </c>
      <c r="AD3" s="9">
        <v>29</v>
      </c>
      <c r="AE3" s="9">
        <v>30</v>
      </c>
      <c r="AF3" s="11" t="s">
        <v>2</v>
      </c>
    </row>
    <row r="4" spans="1:37">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6" spans="1:37">
      <c r="A6" t="s">
        <v>3</v>
      </c>
      <c r="B6" s="3"/>
      <c r="C6" s="3"/>
      <c r="D6" s="3">
        <v>3</v>
      </c>
      <c r="E6" s="3">
        <v>6</v>
      </c>
      <c r="F6" s="3">
        <v>9</v>
      </c>
      <c r="G6" s="3">
        <v>12</v>
      </c>
      <c r="H6" s="3">
        <v>15</v>
      </c>
      <c r="I6" s="3">
        <v>18</v>
      </c>
      <c r="J6" s="3">
        <v>20.16</v>
      </c>
      <c r="K6" s="3">
        <v>20.16</v>
      </c>
      <c r="L6" s="3">
        <v>20.16</v>
      </c>
      <c r="M6" s="3">
        <v>20.16</v>
      </c>
      <c r="N6" s="3">
        <v>20.16</v>
      </c>
      <c r="O6" s="3">
        <v>20.16</v>
      </c>
      <c r="P6" s="3">
        <v>20.16</v>
      </c>
      <c r="Q6" s="3">
        <v>20.16</v>
      </c>
      <c r="R6" s="3">
        <v>20.16</v>
      </c>
      <c r="S6" s="3">
        <v>20.16</v>
      </c>
      <c r="T6" s="3">
        <v>20.16</v>
      </c>
      <c r="U6" s="3">
        <v>20.16</v>
      </c>
      <c r="V6" s="3">
        <v>20.16</v>
      </c>
      <c r="W6" s="3">
        <v>20.16</v>
      </c>
      <c r="X6" s="3">
        <v>20.16</v>
      </c>
      <c r="Y6" s="3">
        <v>20.16</v>
      </c>
      <c r="Z6" s="3">
        <v>20.16</v>
      </c>
      <c r="AA6" s="3">
        <v>20.16</v>
      </c>
      <c r="AB6" s="3">
        <v>20.16</v>
      </c>
      <c r="AC6" s="3">
        <v>20.16</v>
      </c>
      <c r="AD6" s="3">
        <v>20.16</v>
      </c>
      <c r="AE6" s="3">
        <v>20.16</v>
      </c>
      <c r="AF6" s="3">
        <f>SUM(B6:AE6)</f>
        <v>506.52000000000027</v>
      </c>
      <c r="AH6" s="3">
        <f>AVERAGE(D6:AE6)</f>
        <v>18.090000000000011</v>
      </c>
      <c r="AK6">
        <f>18100000/220000</f>
        <v>82.272727272727266</v>
      </c>
    </row>
    <row r="7" spans="1:37">
      <c r="AK7">
        <f>18100000/44000</f>
        <v>411.36363636363637</v>
      </c>
    </row>
    <row r="8" spans="1:37">
      <c r="A8" t="s">
        <v>4</v>
      </c>
      <c r="B8" s="3">
        <v>25</v>
      </c>
      <c r="C8" s="3">
        <v>25</v>
      </c>
      <c r="D8" s="3">
        <v>25</v>
      </c>
      <c r="E8" s="3">
        <v>25</v>
      </c>
      <c r="F8" s="3">
        <v>25</v>
      </c>
      <c r="G8" s="3">
        <v>25</v>
      </c>
      <c r="H8" s="3">
        <v>25</v>
      </c>
      <c r="I8" s="3">
        <v>25</v>
      </c>
      <c r="AF8" s="3">
        <f t="shared" ref="AF8:AF10" si="0">SUM(B8:AE8)</f>
        <v>200</v>
      </c>
    </row>
    <row r="9" spans="1:37">
      <c r="A9" t="s">
        <v>5</v>
      </c>
      <c r="D9" s="3">
        <f>SUM(B8:C8)*0.02</f>
        <v>1</v>
      </c>
      <c r="E9" s="3">
        <f>SUM(B8:D8)*0.02</f>
        <v>1.5</v>
      </c>
      <c r="F9" s="3">
        <f>SUM(B8:E8)*0.02</f>
        <v>2</v>
      </c>
      <c r="G9" s="3">
        <f>SUM(B8:F8)*0.02</f>
        <v>2.5</v>
      </c>
      <c r="H9" s="3">
        <f>SUM(B8:G8)*0.02</f>
        <v>3</v>
      </c>
      <c r="I9" s="3">
        <f>SUM(B8:H8)*0.02</f>
        <v>3.5</v>
      </c>
      <c r="J9" s="3">
        <f>SUM(B8:I8)*0.02</f>
        <v>4</v>
      </c>
      <c r="K9" s="3">
        <f>SUM(B8:J8)*0.02</f>
        <v>4</v>
      </c>
      <c r="L9" s="3">
        <f>SUM(B8:K8)*0.02</f>
        <v>4</v>
      </c>
      <c r="M9" s="3">
        <f>L9</f>
        <v>4</v>
      </c>
      <c r="N9" s="3">
        <f t="shared" ref="N9:AE9" si="1">M9</f>
        <v>4</v>
      </c>
      <c r="O9" s="3">
        <f t="shared" si="1"/>
        <v>4</v>
      </c>
      <c r="P9" s="3">
        <f t="shared" si="1"/>
        <v>4</v>
      </c>
      <c r="Q9" s="3">
        <f t="shared" si="1"/>
        <v>4</v>
      </c>
      <c r="R9" s="3">
        <f t="shared" si="1"/>
        <v>4</v>
      </c>
      <c r="S9" s="3">
        <f t="shared" si="1"/>
        <v>4</v>
      </c>
      <c r="T9" s="3">
        <f t="shared" si="1"/>
        <v>4</v>
      </c>
      <c r="U9" s="3">
        <f t="shared" si="1"/>
        <v>4</v>
      </c>
      <c r="V9" s="3">
        <f t="shared" si="1"/>
        <v>4</v>
      </c>
      <c r="W9" s="3">
        <f t="shared" si="1"/>
        <v>4</v>
      </c>
      <c r="X9" s="3">
        <f t="shared" si="1"/>
        <v>4</v>
      </c>
      <c r="Y9" s="3">
        <f t="shared" si="1"/>
        <v>4</v>
      </c>
      <c r="Z9" s="3">
        <f t="shared" si="1"/>
        <v>4</v>
      </c>
      <c r="AA9" s="3">
        <f t="shared" si="1"/>
        <v>4</v>
      </c>
      <c r="AB9" s="3">
        <f t="shared" si="1"/>
        <v>4</v>
      </c>
      <c r="AC9" s="3">
        <f t="shared" si="1"/>
        <v>4</v>
      </c>
      <c r="AD9" s="3">
        <f t="shared" si="1"/>
        <v>4</v>
      </c>
      <c r="AE9" s="3">
        <f t="shared" si="1"/>
        <v>4</v>
      </c>
      <c r="AF9" s="3">
        <f t="shared" si="0"/>
        <v>101.5</v>
      </c>
    </row>
    <row r="10" spans="1:37">
      <c r="A10" t="s">
        <v>6</v>
      </c>
      <c r="B10">
        <f t="shared" ref="B10:AE10" si="2">B8+B9</f>
        <v>25</v>
      </c>
      <c r="C10" s="3">
        <f t="shared" si="2"/>
        <v>25</v>
      </c>
      <c r="D10" s="3">
        <f t="shared" si="2"/>
        <v>26</v>
      </c>
      <c r="E10" s="3">
        <f t="shared" si="2"/>
        <v>26.5</v>
      </c>
      <c r="F10" s="3">
        <f t="shared" si="2"/>
        <v>27</v>
      </c>
      <c r="G10" s="3">
        <f t="shared" si="2"/>
        <v>27.5</v>
      </c>
      <c r="H10" s="3">
        <f t="shared" si="2"/>
        <v>28</v>
      </c>
      <c r="I10" s="3">
        <f t="shared" si="2"/>
        <v>28.5</v>
      </c>
      <c r="J10" s="3">
        <f t="shared" si="2"/>
        <v>4</v>
      </c>
      <c r="K10" s="3">
        <f t="shared" si="2"/>
        <v>4</v>
      </c>
      <c r="L10" s="3">
        <f t="shared" si="2"/>
        <v>4</v>
      </c>
      <c r="M10" s="3">
        <f t="shared" si="2"/>
        <v>4</v>
      </c>
      <c r="N10" s="3">
        <f t="shared" si="2"/>
        <v>4</v>
      </c>
      <c r="O10" s="3">
        <f t="shared" si="2"/>
        <v>4</v>
      </c>
      <c r="P10" s="3">
        <f t="shared" si="2"/>
        <v>4</v>
      </c>
      <c r="Q10" s="3">
        <f t="shared" si="2"/>
        <v>4</v>
      </c>
      <c r="R10" s="3">
        <f t="shared" si="2"/>
        <v>4</v>
      </c>
      <c r="S10" s="3">
        <f t="shared" si="2"/>
        <v>4</v>
      </c>
      <c r="T10" s="3">
        <f t="shared" si="2"/>
        <v>4</v>
      </c>
      <c r="U10" s="3">
        <f t="shared" si="2"/>
        <v>4</v>
      </c>
      <c r="V10" s="3">
        <f t="shared" si="2"/>
        <v>4</v>
      </c>
      <c r="W10" s="3">
        <f t="shared" si="2"/>
        <v>4</v>
      </c>
      <c r="X10" s="3">
        <f t="shared" si="2"/>
        <v>4</v>
      </c>
      <c r="Y10" s="3">
        <f t="shared" si="2"/>
        <v>4</v>
      </c>
      <c r="Z10" s="3">
        <f t="shared" si="2"/>
        <v>4</v>
      </c>
      <c r="AA10" s="3">
        <f t="shared" si="2"/>
        <v>4</v>
      </c>
      <c r="AB10" s="3">
        <f t="shared" si="2"/>
        <v>4</v>
      </c>
      <c r="AC10" s="3">
        <f t="shared" si="2"/>
        <v>4</v>
      </c>
      <c r="AD10" s="3">
        <f t="shared" si="2"/>
        <v>4</v>
      </c>
      <c r="AE10" s="3">
        <f t="shared" si="2"/>
        <v>4</v>
      </c>
      <c r="AF10" s="3">
        <f t="shared" si="0"/>
        <v>301.5</v>
      </c>
    </row>
    <row r="12" spans="1:37">
      <c r="A12" t="s">
        <v>7</v>
      </c>
      <c r="B12" s="3">
        <f>B6-B10</f>
        <v>-25</v>
      </c>
      <c r="C12" s="3">
        <f>C6-C10</f>
        <v>-25</v>
      </c>
      <c r="D12" s="3">
        <f t="shared" ref="D12:AE12" si="3">D6-D10</f>
        <v>-23</v>
      </c>
      <c r="E12" s="3">
        <f t="shared" si="3"/>
        <v>-20.5</v>
      </c>
      <c r="F12" s="3">
        <f t="shared" si="3"/>
        <v>-18</v>
      </c>
      <c r="G12" s="3">
        <f t="shared" si="3"/>
        <v>-15.5</v>
      </c>
      <c r="H12" s="3">
        <f t="shared" si="3"/>
        <v>-13</v>
      </c>
      <c r="I12" s="3">
        <f t="shared" si="3"/>
        <v>-10.5</v>
      </c>
      <c r="J12" s="3">
        <f t="shared" si="3"/>
        <v>16.16</v>
      </c>
      <c r="K12" s="3">
        <f t="shared" si="3"/>
        <v>16.16</v>
      </c>
      <c r="L12" s="3">
        <f t="shared" si="3"/>
        <v>16.16</v>
      </c>
      <c r="M12" s="3">
        <f t="shared" si="3"/>
        <v>16.16</v>
      </c>
      <c r="N12" s="3">
        <f t="shared" si="3"/>
        <v>16.16</v>
      </c>
      <c r="O12" s="3">
        <f t="shared" si="3"/>
        <v>16.16</v>
      </c>
      <c r="P12" s="3">
        <f t="shared" si="3"/>
        <v>16.16</v>
      </c>
      <c r="Q12" s="3">
        <f t="shared" si="3"/>
        <v>16.16</v>
      </c>
      <c r="R12" s="3">
        <f t="shared" si="3"/>
        <v>16.16</v>
      </c>
      <c r="S12" s="3">
        <f t="shared" si="3"/>
        <v>16.16</v>
      </c>
      <c r="T12" s="3">
        <f t="shared" si="3"/>
        <v>16.16</v>
      </c>
      <c r="U12" s="3">
        <f t="shared" si="3"/>
        <v>16.16</v>
      </c>
      <c r="V12" s="3">
        <f t="shared" si="3"/>
        <v>16.16</v>
      </c>
      <c r="W12" s="3">
        <f t="shared" si="3"/>
        <v>16.16</v>
      </c>
      <c r="X12" s="3">
        <f t="shared" si="3"/>
        <v>16.16</v>
      </c>
      <c r="Y12" s="3">
        <f t="shared" si="3"/>
        <v>16.16</v>
      </c>
      <c r="Z12" s="3">
        <f t="shared" si="3"/>
        <v>16.16</v>
      </c>
      <c r="AA12" s="3">
        <f t="shared" si="3"/>
        <v>16.16</v>
      </c>
      <c r="AB12" s="3">
        <f t="shared" si="3"/>
        <v>16.16</v>
      </c>
      <c r="AC12" s="3">
        <f t="shared" si="3"/>
        <v>16.16</v>
      </c>
      <c r="AD12" s="3">
        <f t="shared" si="3"/>
        <v>16.16</v>
      </c>
      <c r="AE12" s="3">
        <f t="shared" si="3"/>
        <v>16.16</v>
      </c>
      <c r="AF12" s="3">
        <f>SUM(B12:AE12)</f>
        <v>205.01999999999995</v>
      </c>
    </row>
    <row r="14" spans="1:37">
      <c r="B14" s="4" t="s">
        <v>8</v>
      </c>
      <c r="C14" s="5">
        <f>IRR(B12:AE12)</f>
        <v>6.0702294617348773E-2</v>
      </c>
    </row>
    <row r="15" spans="1:37">
      <c r="B15" s="6" t="s">
        <v>9</v>
      </c>
      <c r="C15" s="15">
        <f>NPV(0.0607,(B12:AE12))</f>
        <v>3.5469962431650226E-3</v>
      </c>
    </row>
    <row r="16" spans="1:37">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8" spans="1:12">
      <c r="A18" s="1" t="s">
        <v>10</v>
      </c>
      <c r="L18">
        <f>200/8</f>
        <v>25</v>
      </c>
    </row>
    <row r="19" spans="1:12">
      <c r="A19" t="s">
        <v>181</v>
      </c>
    </row>
    <row r="20" spans="1:12">
      <c r="A20" t="s">
        <v>182</v>
      </c>
    </row>
    <row r="21" spans="1:12">
      <c r="A21" t="s">
        <v>183</v>
      </c>
    </row>
    <row r="22" spans="1:12">
      <c r="A22" t="s">
        <v>184</v>
      </c>
    </row>
    <row r="23" spans="1:12">
      <c r="A23" t="s">
        <v>185</v>
      </c>
    </row>
    <row r="24" spans="1:12">
      <c r="A24" t="s">
        <v>16</v>
      </c>
    </row>
    <row r="26" spans="1:12">
      <c r="A26" s="1" t="s">
        <v>186</v>
      </c>
    </row>
    <row r="28" spans="1:12">
      <c r="A28" s="1" t="s">
        <v>18</v>
      </c>
    </row>
    <row r="29" spans="1:12">
      <c r="A29" t="s">
        <v>187</v>
      </c>
    </row>
    <row r="30" spans="1:12">
      <c r="A30" t="s">
        <v>188</v>
      </c>
    </row>
    <row r="31" spans="1:12">
      <c r="A31" t="s">
        <v>189</v>
      </c>
    </row>
    <row r="32" spans="1:12">
      <c r="A32" t="s">
        <v>190</v>
      </c>
    </row>
    <row r="33" spans="1:1">
      <c r="A33" t="s">
        <v>191</v>
      </c>
    </row>
    <row r="34" spans="1:1">
      <c r="A34" s="1" t="s">
        <v>192</v>
      </c>
    </row>
    <row r="35" spans="1:1">
      <c r="A35" t="s">
        <v>193</v>
      </c>
    </row>
  </sheetData>
  <pageMargins left="0.7" right="0.7" top="0.75" bottom="0.75" header="0.3" footer="0.3"/>
  <headerFooter>
    <oddFooter>&amp;L_x000D_&amp;1#&amp;"Calibri"&amp;9&amp;K000000 INTERNAL. This information is accessible to ADB Management and staff. It may be shared outside ADB with appropriate permission.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93D36-7EA5-40E0-AF7A-93CB8A3C0377}">
  <dimension ref="A1:AF34"/>
  <sheetViews>
    <sheetView topLeftCell="A25" zoomScale="130" zoomScaleNormal="130" workbookViewId="0">
      <selection activeCell="D37" sqref="D37:D38"/>
    </sheetView>
  </sheetViews>
  <sheetFormatPr defaultRowHeight="14.45"/>
  <cols>
    <col min="1" max="1" width="30.7109375" customWidth="1"/>
    <col min="32" max="32" width="18.7109375" customWidth="1"/>
  </cols>
  <sheetData>
    <row r="1" spans="1:32">
      <c r="A1" s="1" t="s">
        <v>194</v>
      </c>
      <c r="AA1" s="2"/>
      <c r="AB1" s="2"/>
      <c r="AC1" s="2"/>
      <c r="AD1" s="2"/>
      <c r="AE1" s="2"/>
      <c r="AF1" s="2"/>
    </row>
    <row r="2" spans="1:32">
      <c r="A2" s="7"/>
      <c r="B2" s="7"/>
      <c r="C2" s="7"/>
      <c r="D2" s="7"/>
      <c r="E2" s="7"/>
      <c r="F2" s="7"/>
      <c r="G2" s="7"/>
      <c r="H2" s="7"/>
      <c r="I2" s="7"/>
      <c r="J2" s="7"/>
      <c r="K2" s="7"/>
      <c r="L2" s="7"/>
      <c r="M2" s="7"/>
      <c r="N2" s="7"/>
      <c r="O2" s="7"/>
      <c r="P2" s="7"/>
      <c r="Q2" s="7"/>
      <c r="R2" s="7"/>
      <c r="S2" s="7"/>
      <c r="T2" s="7"/>
      <c r="U2" s="7"/>
      <c r="V2" s="7"/>
      <c r="W2" s="7"/>
      <c r="X2" s="7"/>
      <c r="Y2" s="7"/>
      <c r="Z2" s="7"/>
      <c r="AA2" s="8"/>
      <c r="AB2" s="8"/>
      <c r="AC2" s="8"/>
      <c r="AD2" s="8"/>
      <c r="AE2" s="8"/>
      <c r="AF2" s="11" t="s">
        <v>1</v>
      </c>
    </row>
    <row r="3" spans="1:32">
      <c r="A3" s="8"/>
      <c r="B3" s="9">
        <v>1</v>
      </c>
      <c r="C3" s="9">
        <v>2</v>
      </c>
      <c r="D3" s="9">
        <v>3</v>
      </c>
      <c r="E3" s="9">
        <v>4</v>
      </c>
      <c r="F3" s="9">
        <v>5</v>
      </c>
      <c r="G3" s="9">
        <v>6</v>
      </c>
      <c r="H3" s="9">
        <v>7</v>
      </c>
      <c r="I3" s="9">
        <v>8</v>
      </c>
      <c r="J3" s="9">
        <v>9</v>
      </c>
      <c r="K3" s="9">
        <v>10</v>
      </c>
      <c r="L3" s="9">
        <v>11</v>
      </c>
      <c r="M3" s="9">
        <v>12</v>
      </c>
      <c r="N3" s="9">
        <v>13</v>
      </c>
      <c r="O3" s="9">
        <v>14</v>
      </c>
      <c r="P3" s="9">
        <v>15</v>
      </c>
      <c r="Q3" s="9">
        <v>16</v>
      </c>
      <c r="R3" s="9">
        <v>17</v>
      </c>
      <c r="S3" s="9">
        <v>18</v>
      </c>
      <c r="T3" s="9">
        <v>19</v>
      </c>
      <c r="U3" s="9">
        <v>20</v>
      </c>
      <c r="V3" s="9">
        <v>21</v>
      </c>
      <c r="W3" s="9">
        <v>22</v>
      </c>
      <c r="X3" s="9">
        <v>23</v>
      </c>
      <c r="Y3" s="9">
        <v>24</v>
      </c>
      <c r="Z3" s="9">
        <v>25</v>
      </c>
      <c r="AA3" s="9">
        <v>26</v>
      </c>
      <c r="AB3" s="9">
        <v>27</v>
      </c>
      <c r="AC3" s="9">
        <v>28</v>
      </c>
      <c r="AD3" s="9">
        <v>29</v>
      </c>
      <c r="AE3" s="9">
        <v>30</v>
      </c>
      <c r="AF3" s="11" t="s">
        <v>2</v>
      </c>
    </row>
    <row r="4" spans="1:32">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6" spans="1:32">
      <c r="A6" t="s">
        <v>3</v>
      </c>
      <c r="B6" s="3">
        <v>0</v>
      </c>
      <c r="C6" s="3">
        <v>0</v>
      </c>
      <c r="D6" s="3">
        <v>0</v>
      </c>
      <c r="E6" s="3">
        <v>0</v>
      </c>
      <c r="F6" s="3">
        <v>12.03</v>
      </c>
      <c r="G6" s="3">
        <v>12.03</v>
      </c>
      <c r="H6" s="3">
        <v>12.03</v>
      </c>
      <c r="I6" s="3">
        <v>12.03</v>
      </c>
      <c r="J6" s="3">
        <v>12.03</v>
      </c>
      <c r="K6" s="3">
        <v>12.03</v>
      </c>
      <c r="L6" s="3">
        <v>12.03</v>
      </c>
      <c r="M6" s="3">
        <v>12.03</v>
      </c>
      <c r="N6" s="3">
        <v>12.03</v>
      </c>
      <c r="O6" s="3">
        <v>12.03</v>
      </c>
      <c r="P6" s="3">
        <v>12.03</v>
      </c>
      <c r="Q6" s="3">
        <v>12.03</v>
      </c>
      <c r="R6" s="3">
        <v>12.03</v>
      </c>
      <c r="S6" s="3">
        <v>12.03</v>
      </c>
      <c r="T6" s="3">
        <v>12.03</v>
      </c>
      <c r="U6" s="3">
        <v>12.03</v>
      </c>
      <c r="V6" s="3">
        <v>12.03</v>
      </c>
      <c r="W6" s="3">
        <v>12.03</v>
      </c>
      <c r="X6" s="3">
        <v>12.03</v>
      </c>
      <c r="Y6" s="3">
        <v>12.03</v>
      </c>
      <c r="Z6" s="3">
        <v>12.03</v>
      </c>
      <c r="AA6" s="3">
        <v>12.03</v>
      </c>
      <c r="AB6" s="3">
        <v>12.03</v>
      </c>
      <c r="AC6" s="3">
        <v>12.03</v>
      </c>
      <c r="AD6" s="3">
        <v>12.03</v>
      </c>
      <c r="AE6" s="3">
        <v>12.03</v>
      </c>
      <c r="AF6" s="16">
        <f>SUM(B6:AE6)</f>
        <v>312.77999999999986</v>
      </c>
    </row>
    <row r="8" spans="1:32">
      <c r="A8" t="s">
        <v>4</v>
      </c>
      <c r="B8" s="3">
        <v>22.312874999999998</v>
      </c>
      <c r="C8" s="3">
        <v>22.312874999999998</v>
      </c>
      <c r="D8" s="3">
        <v>22.312874999999998</v>
      </c>
      <c r="E8" s="3">
        <v>22.312874999999998</v>
      </c>
      <c r="H8" s="3"/>
      <c r="AF8" s="16">
        <f t="shared" ref="AF8:AF10" si="0">SUM(B8:AE8)</f>
        <v>89.251499999999993</v>
      </c>
    </row>
    <row r="9" spans="1:32">
      <c r="A9" t="s">
        <v>5</v>
      </c>
      <c r="D9" s="3"/>
      <c r="E9" s="3"/>
      <c r="F9" s="3">
        <f>SUM(B8:E8)*0.05</f>
        <v>4.4625750000000002</v>
      </c>
      <c r="G9" s="3">
        <f>F9</f>
        <v>4.4625750000000002</v>
      </c>
      <c r="H9" s="3">
        <f t="shared" ref="H9:AE9" si="1">G9</f>
        <v>4.4625750000000002</v>
      </c>
      <c r="I9" s="3">
        <f t="shared" si="1"/>
        <v>4.4625750000000002</v>
      </c>
      <c r="J9" s="3">
        <f t="shared" si="1"/>
        <v>4.4625750000000002</v>
      </c>
      <c r="K9" s="3">
        <f t="shared" si="1"/>
        <v>4.4625750000000002</v>
      </c>
      <c r="L9" s="3">
        <f t="shared" si="1"/>
        <v>4.4625750000000002</v>
      </c>
      <c r="M9" s="3">
        <f t="shared" si="1"/>
        <v>4.4625750000000002</v>
      </c>
      <c r="N9" s="3">
        <f t="shared" si="1"/>
        <v>4.4625750000000002</v>
      </c>
      <c r="O9" s="3">
        <f t="shared" si="1"/>
        <v>4.4625750000000002</v>
      </c>
      <c r="P9" s="3">
        <f t="shared" si="1"/>
        <v>4.4625750000000002</v>
      </c>
      <c r="Q9" s="3">
        <f t="shared" si="1"/>
        <v>4.4625750000000002</v>
      </c>
      <c r="R9" s="3">
        <f t="shared" si="1"/>
        <v>4.4625750000000002</v>
      </c>
      <c r="S9" s="3">
        <f t="shared" si="1"/>
        <v>4.4625750000000002</v>
      </c>
      <c r="T9" s="3">
        <f t="shared" si="1"/>
        <v>4.4625750000000002</v>
      </c>
      <c r="U9" s="3">
        <f t="shared" si="1"/>
        <v>4.4625750000000002</v>
      </c>
      <c r="V9" s="3">
        <f t="shared" si="1"/>
        <v>4.4625750000000002</v>
      </c>
      <c r="W9" s="3">
        <f t="shared" si="1"/>
        <v>4.4625750000000002</v>
      </c>
      <c r="X9" s="3">
        <f t="shared" si="1"/>
        <v>4.4625750000000002</v>
      </c>
      <c r="Y9" s="3">
        <f t="shared" si="1"/>
        <v>4.4625750000000002</v>
      </c>
      <c r="Z9" s="3">
        <f t="shared" si="1"/>
        <v>4.4625750000000002</v>
      </c>
      <c r="AA9" s="3">
        <f t="shared" si="1"/>
        <v>4.4625750000000002</v>
      </c>
      <c r="AB9" s="3">
        <f t="shared" si="1"/>
        <v>4.4625750000000002</v>
      </c>
      <c r="AC9" s="3">
        <f t="shared" si="1"/>
        <v>4.4625750000000002</v>
      </c>
      <c r="AD9" s="3">
        <f t="shared" si="1"/>
        <v>4.4625750000000002</v>
      </c>
      <c r="AE9" s="3">
        <f t="shared" si="1"/>
        <v>4.4625750000000002</v>
      </c>
      <c r="AF9" s="16">
        <f t="shared" si="0"/>
        <v>116.02695000000001</v>
      </c>
    </row>
    <row r="10" spans="1:32">
      <c r="A10" t="s">
        <v>6</v>
      </c>
      <c r="B10" s="3">
        <f t="shared" ref="B10:AE10" si="2">B8+B9</f>
        <v>22.312874999999998</v>
      </c>
      <c r="C10" s="3">
        <f t="shared" si="2"/>
        <v>22.312874999999998</v>
      </c>
      <c r="D10" s="3">
        <f t="shared" si="2"/>
        <v>22.312874999999998</v>
      </c>
      <c r="E10" s="3">
        <f t="shared" si="2"/>
        <v>22.312874999999998</v>
      </c>
      <c r="F10" s="3">
        <f t="shared" si="2"/>
        <v>4.4625750000000002</v>
      </c>
      <c r="G10" s="3">
        <f t="shared" si="2"/>
        <v>4.4625750000000002</v>
      </c>
      <c r="H10" s="3">
        <f t="shared" si="2"/>
        <v>4.4625750000000002</v>
      </c>
      <c r="I10" s="3">
        <f t="shared" si="2"/>
        <v>4.4625750000000002</v>
      </c>
      <c r="J10" s="3">
        <f t="shared" si="2"/>
        <v>4.4625750000000002</v>
      </c>
      <c r="K10" s="3">
        <f t="shared" si="2"/>
        <v>4.4625750000000002</v>
      </c>
      <c r="L10" s="3">
        <f t="shared" si="2"/>
        <v>4.4625750000000002</v>
      </c>
      <c r="M10" s="3">
        <f t="shared" si="2"/>
        <v>4.4625750000000002</v>
      </c>
      <c r="N10" s="3">
        <f t="shared" si="2"/>
        <v>4.4625750000000002</v>
      </c>
      <c r="O10" s="3">
        <f t="shared" si="2"/>
        <v>4.4625750000000002</v>
      </c>
      <c r="P10" s="3">
        <f t="shared" si="2"/>
        <v>4.4625750000000002</v>
      </c>
      <c r="Q10" s="3">
        <f t="shared" si="2"/>
        <v>4.4625750000000002</v>
      </c>
      <c r="R10" s="3">
        <f t="shared" si="2"/>
        <v>4.4625750000000002</v>
      </c>
      <c r="S10" s="3">
        <f t="shared" si="2"/>
        <v>4.4625750000000002</v>
      </c>
      <c r="T10" s="3">
        <f t="shared" si="2"/>
        <v>4.4625750000000002</v>
      </c>
      <c r="U10" s="3">
        <f t="shared" si="2"/>
        <v>4.4625750000000002</v>
      </c>
      <c r="V10" s="3">
        <f t="shared" si="2"/>
        <v>4.4625750000000002</v>
      </c>
      <c r="W10" s="3">
        <f t="shared" si="2"/>
        <v>4.4625750000000002</v>
      </c>
      <c r="X10" s="3">
        <f t="shared" si="2"/>
        <v>4.4625750000000002</v>
      </c>
      <c r="Y10" s="3">
        <f t="shared" si="2"/>
        <v>4.4625750000000002</v>
      </c>
      <c r="Z10" s="3">
        <f t="shared" si="2"/>
        <v>4.4625750000000002</v>
      </c>
      <c r="AA10" s="3">
        <f t="shared" si="2"/>
        <v>4.4625750000000002</v>
      </c>
      <c r="AB10" s="3">
        <f t="shared" si="2"/>
        <v>4.4625750000000002</v>
      </c>
      <c r="AC10" s="3">
        <f t="shared" si="2"/>
        <v>4.4625750000000002</v>
      </c>
      <c r="AD10" s="3">
        <f t="shared" si="2"/>
        <v>4.4625750000000002</v>
      </c>
      <c r="AE10" s="3">
        <f t="shared" si="2"/>
        <v>4.4625750000000002</v>
      </c>
      <c r="AF10" s="16">
        <f t="shared" si="0"/>
        <v>205.27844999999976</v>
      </c>
    </row>
    <row r="11" spans="1:32">
      <c r="AF11" s="16"/>
    </row>
    <row r="12" spans="1:32">
      <c r="A12" t="s">
        <v>7</v>
      </c>
      <c r="B12" s="3">
        <f>B6-B10</f>
        <v>-22.312874999999998</v>
      </c>
      <c r="C12" s="3">
        <f>C6-C10</f>
        <v>-22.312874999999998</v>
      </c>
      <c r="D12" s="3">
        <f t="shared" ref="D12:AE12" si="3">D6-D10</f>
        <v>-22.312874999999998</v>
      </c>
      <c r="E12" s="3">
        <f t="shared" si="3"/>
        <v>-22.312874999999998</v>
      </c>
      <c r="F12" s="3">
        <f t="shared" si="3"/>
        <v>7.5674249999999992</v>
      </c>
      <c r="G12" s="3">
        <f t="shared" si="3"/>
        <v>7.5674249999999992</v>
      </c>
      <c r="H12" s="3">
        <f t="shared" si="3"/>
        <v>7.5674249999999992</v>
      </c>
      <c r="I12" s="3">
        <f t="shared" si="3"/>
        <v>7.5674249999999992</v>
      </c>
      <c r="J12" s="3">
        <f t="shared" si="3"/>
        <v>7.5674249999999992</v>
      </c>
      <c r="K12" s="3">
        <f t="shared" si="3"/>
        <v>7.5674249999999992</v>
      </c>
      <c r="L12" s="3">
        <f t="shared" si="3"/>
        <v>7.5674249999999992</v>
      </c>
      <c r="M12" s="3">
        <f t="shared" si="3"/>
        <v>7.5674249999999992</v>
      </c>
      <c r="N12" s="3">
        <f t="shared" si="3"/>
        <v>7.5674249999999992</v>
      </c>
      <c r="O12" s="3">
        <f t="shared" si="3"/>
        <v>7.5674249999999992</v>
      </c>
      <c r="P12" s="3">
        <f t="shared" si="3"/>
        <v>7.5674249999999992</v>
      </c>
      <c r="Q12" s="3">
        <f t="shared" si="3"/>
        <v>7.5674249999999992</v>
      </c>
      <c r="R12" s="3">
        <f t="shared" si="3"/>
        <v>7.5674249999999992</v>
      </c>
      <c r="S12" s="3">
        <f t="shared" si="3"/>
        <v>7.5674249999999992</v>
      </c>
      <c r="T12" s="3">
        <f t="shared" si="3"/>
        <v>7.5674249999999992</v>
      </c>
      <c r="U12" s="3">
        <f t="shared" si="3"/>
        <v>7.5674249999999992</v>
      </c>
      <c r="V12" s="3">
        <f t="shared" si="3"/>
        <v>7.5674249999999992</v>
      </c>
      <c r="W12" s="3">
        <f t="shared" si="3"/>
        <v>7.5674249999999992</v>
      </c>
      <c r="X12" s="3">
        <f t="shared" si="3"/>
        <v>7.5674249999999992</v>
      </c>
      <c r="Y12" s="3">
        <f t="shared" si="3"/>
        <v>7.5674249999999992</v>
      </c>
      <c r="Z12" s="3">
        <f t="shared" si="3"/>
        <v>7.5674249999999992</v>
      </c>
      <c r="AA12" s="3">
        <f t="shared" si="3"/>
        <v>7.5674249999999992</v>
      </c>
      <c r="AB12" s="3">
        <f t="shared" si="3"/>
        <v>7.5674249999999992</v>
      </c>
      <c r="AC12" s="3">
        <f t="shared" si="3"/>
        <v>7.5674249999999992</v>
      </c>
      <c r="AD12" s="3">
        <f t="shared" si="3"/>
        <v>7.5674249999999992</v>
      </c>
      <c r="AE12" s="3">
        <f t="shared" si="3"/>
        <v>7.5674249999999992</v>
      </c>
      <c r="AF12" s="16">
        <f>SUM(B12:AE12)</f>
        <v>107.50154999999999</v>
      </c>
    </row>
    <row r="14" spans="1:32">
      <c r="B14" s="4" t="s">
        <v>8</v>
      </c>
      <c r="C14" s="5">
        <f>IRR(B12:AE12)</f>
        <v>6.0718616074730614E-2</v>
      </c>
    </row>
    <row r="15" spans="1:32">
      <c r="B15" s="6" t="s">
        <v>9</v>
      </c>
      <c r="C15" s="15">
        <f>NPV(0.0607,(B12:AE12))</f>
        <v>1.6098363721041627E-2</v>
      </c>
    </row>
    <row r="16" spans="1:3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8" spans="1:1">
      <c r="A18" s="1" t="s">
        <v>10</v>
      </c>
    </row>
    <row r="19" spans="1:1">
      <c r="A19" t="s">
        <v>195</v>
      </c>
    </row>
    <row r="20" spans="1:1">
      <c r="A20" t="s">
        <v>196</v>
      </c>
    </row>
    <row r="21" spans="1:1">
      <c r="A21" t="s">
        <v>197</v>
      </c>
    </row>
    <row r="22" spans="1:1">
      <c r="A22" t="s">
        <v>198</v>
      </c>
    </row>
    <row r="23" spans="1:1">
      <c r="A23" t="s">
        <v>199</v>
      </c>
    </row>
    <row r="24" spans="1:1">
      <c r="A24" t="s">
        <v>16</v>
      </c>
    </row>
    <row r="26" spans="1:1">
      <c r="A26" s="1" t="s">
        <v>200</v>
      </c>
    </row>
    <row r="28" spans="1:1">
      <c r="A28" s="1" t="s">
        <v>174</v>
      </c>
    </row>
    <row r="29" spans="1:1">
      <c r="A29" t="s">
        <v>201</v>
      </c>
    </row>
    <row r="30" spans="1:1">
      <c r="A30" s="1" t="s">
        <v>176</v>
      </c>
    </row>
    <row r="31" spans="1:1">
      <c r="A31" t="s">
        <v>177</v>
      </c>
    </row>
    <row r="32" spans="1:1">
      <c r="A32" s="1" t="s">
        <v>202</v>
      </c>
    </row>
    <row r="33" spans="1:1">
      <c r="A33" t="s">
        <v>203</v>
      </c>
    </row>
    <row r="34" spans="1:1">
      <c r="A34" t="s">
        <v>204</v>
      </c>
    </row>
  </sheetData>
  <pageMargins left="0.7" right="0.7" top="0.75" bottom="0.75" header="0.3" footer="0.3"/>
  <pageSetup paperSize="9" orientation="portrait" horizontalDpi="0" verticalDpi="0" r:id="rId1"/>
  <headerFooter>
    <oddFooter>&amp;L_x000D_&amp;1#&amp;"Calibri"&amp;9&amp;K000000 INTERNAL. This information is accessible to ADB Management and staff. It may be shared outside ADB with appropriate permission.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4C4C1-20F1-444D-8372-7A8CB248CD89}">
  <dimension ref="A1:AI33"/>
  <sheetViews>
    <sheetView topLeftCell="A16" zoomScale="130" zoomScaleNormal="130" workbookViewId="0">
      <selection activeCell="A23" sqref="A23"/>
    </sheetView>
  </sheetViews>
  <sheetFormatPr defaultRowHeight="14.45"/>
  <cols>
    <col min="1" max="1" width="30.7109375" customWidth="1"/>
    <col min="2" max="31" width="11.7109375" customWidth="1"/>
    <col min="32" max="32" width="16.7109375" customWidth="1"/>
  </cols>
  <sheetData>
    <row r="1" spans="1:35">
      <c r="A1" s="1" t="s">
        <v>24</v>
      </c>
      <c r="AA1" s="2"/>
      <c r="AB1" s="2"/>
      <c r="AC1" s="2"/>
      <c r="AD1" s="2"/>
      <c r="AE1" s="2"/>
      <c r="AF1" s="2"/>
    </row>
    <row r="2" spans="1:35">
      <c r="A2" s="7"/>
      <c r="B2" s="7"/>
      <c r="C2" s="7"/>
      <c r="D2" s="7"/>
      <c r="E2" s="7"/>
      <c r="F2" s="7"/>
      <c r="G2" s="7"/>
      <c r="H2" s="7"/>
      <c r="I2" s="7"/>
      <c r="J2" s="7"/>
      <c r="K2" s="7"/>
      <c r="L2" s="7"/>
      <c r="M2" s="7"/>
      <c r="N2" s="7"/>
      <c r="O2" s="7"/>
      <c r="P2" s="7"/>
      <c r="Q2" s="7"/>
      <c r="R2" s="7"/>
      <c r="S2" s="7"/>
      <c r="T2" s="7"/>
      <c r="U2" s="7"/>
      <c r="V2" s="7"/>
      <c r="W2" s="7"/>
      <c r="X2" s="7"/>
      <c r="Y2" s="7"/>
      <c r="Z2" s="7"/>
      <c r="AA2" s="8"/>
      <c r="AB2" s="8"/>
      <c r="AC2" s="8"/>
      <c r="AD2" s="8"/>
      <c r="AE2" s="8"/>
      <c r="AF2" s="11" t="s">
        <v>1</v>
      </c>
    </row>
    <row r="3" spans="1:35">
      <c r="A3" s="8"/>
      <c r="B3" s="9">
        <v>1</v>
      </c>
      <c r="C3" s="9">
        <v>2</v>
      </c>
      <c r="D3" s="9">
        <v>3</v>
      </c>
      <c r="E3" s="9">
        <v>4</v>
      </c>
      <c r="F3" s="9">
        <v>5</v>
      </c>
      <c r="G3" s="9">
        <v>6</v>
      </c>
      <c r="H3" s="9">
        <v>7</v>
      </c>
      <c r="I3" s="9">
        <v>8</v>
      </c>
      <c r="J3" s="9">
        <v>9</v>
      </c>
      <c r="K3" s="9">
        <v>10</v>
      </c>
      <c r="L3" s="9">
        <v>11</v>
      </c>
      <c r="M3" s="9">
        <v>12</v>
      </c>
      <c r="N3" s="9">
        <v>13</v>
      </c>
      <c r="O3" s="9">
        <v>14</v>
      </c>
      <c r="P3" s="9">
        <v>15</v>
      </c>
      <c r="Q3" s="9">
        <v>16</v>
      </c>
      <c r="R3" s="9">
        <v>17</v>
      </c>
      <c r="S3" s="9">
        <v>18</v>
      </c>
      <c r="T3" s="9">
        <v>19</v>
      </c>
      <c r="U3" s="9">
        <v>20</v>
      </c>
      <c r="V3" s="9">
        <v>21</v>
      </c>
      <c r="W3" s="9">
        <v>22</v>
      </c>
      <c r="X3" s="9">
        <v>23</v>
      </c>
      <c r="Y3" s="9">
        <v>24</v>
      </c>
      <c r="Z3" s="9">
        <v>25</v>
      </c>
      <c r="AA3" s="9">
        <v>26</v>
      </c>
      <c r="AB3" s="9">
        <v>27</v>
      </c>
      <c r="AC3" s="9">
        <v>28</v>
      </c>
      <c r="AD3" s="9">
        <v>29</v>
      </c>
      <c r="AE3" s="9">
        <v>30</v>
      </c>
      <c r="AF3" s="11" t="s">
        <v>2</v>
      </c>
    </row>
    <row r="4" spans="1:3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6" spans="1:35">
      <c r="A6" t="s">
        <v>3</v>
      </c>
      <c r="B6" s="3">
        <v>0</v>
      </c>
      <c r="C6" s="3">
        <v>0</v>
      </c>
      <c r="D6" s="3">
        <v>0.2</v>
      </c>
      <c r="E6" s="3">
        <v>0.5</v>
      </c>
      <c r="F6" s="3">
        <v>0.8</v>
      </c>
      <c r="G6" s="3">
        <v>1.1000000000000001</v>
      </c>
      <c r="H6" s="3">
        <v>1.4</v>
      </c>
      <c r="I6" s="3">
        <v>1.6</v>
      </c>
      <c r="J6" s="3">
        <v>1.8</v>
      </c>
      <c r="K6" s="3">
        <v>2</v>
      </c>
      <c r="L6" s="3">
        <v>2.3130000000000002</v>
      </c>
      <c r="M6" s="3">
        <v>2.3180000000000001</v>
      </c>
      <c r="N6" s="3">
        <v>2.3180000000000001</v>
      </c>
      <c r="O6" s="3">
        <v>2.3180000000000001</v>
      </c>
      <c r="P6" s="3">
        <v>2.3180000000000001</v>
      </c>
      <c r="Q6" s="3">
        <v>2.3180000000000001</v>
      </c>
      <c r="R6" s="3">
        <v>2.3180000000000001</v>
      </c>
      <c r="S6" s="3">
        <v>2.3180000000000001</v>
      </c>
      <c r="T6" s="3">
        <v>2.3180000000000001</v>
      </c>
      <c r="U6" s="3">
        <v>2.3180000000000001</v>
      </c>
      <c r="V6" s="3">
        <v>2.3180000000000001</v>
      </c>
      <c r="W6" s="3">
        <v>2.3180000000000001</v>
      </c>
      <c r="X6" s="3">
        <v>2.3180000000000001</v>
      </c>
      <c r="Y6" s="3">
        <v>2.3180000000000001</v>
      </c>
      <c r="Z6" s="3">
        <v>2.3180000000000001</v>
      </c>
      <c r="AA6" s="3">
        <v>2.3180000000000001</v>
      </c>
      <c r="AB6" s="3">
        <v>2.3180000000000001</v>
      </c>
      <c r="AC6" s="3">
        <v>2.3180000000000001</v>
      </c>
      <c r="AD6" s="3">
        <v>2.3180000000000001</v>
      </c>
      <c r="AE6" s="3">
        <v>2.3180000000000001</v>
      </c>
      <c r="AF6" s="3">
        <f>SUM(B6:AE6)</f>
        <v>55.754999999999988</v>
      </c>
      <c r="AI6" s="3">
        <f>AVERAGE(B6:AE6)</f>
        <v>1.8584999999999996</v>
      </c>
    </row>
    <row r="8" spans="1:35">
      <c r="A8" t="s">
        <v>4</v>
      </c>
      <c r="B8">
        <v>2.25</v>
      </c>
      <c r="C8">
        <v>2.25</v>
      </c>
      <c r="D8">
        <v>2.25</v>
      </c>
      <c r="E8">
        <v>2.25</v>
      </c>
      <c r="F8">
        <v>2.25</v>
      </c>
      <c r="G8">
        <v>2.25</v>
      </c>
      <c r="H8">
        <v>2.25</v>
      </c>
      <c r="I8">
        <v>2.25</v>
      </c>
      <c r="J8">
        <v>2.25</v>
      </c>
      <c r="K8">
        <v>2.25</v>
      </c>
      <c r="AF8" s="3">
        <f t="shared" ref="AF8:AF10" si="0">SUM(B8:AE8)</f>
        <v>22.5</v>
      </c>
    </row>
    <row r="9" spans="1:35">
      <c r="A9" t="s">
        <v>5</v>
      </c>
      <c r="D9" s="17">
        <f>SUM(B8:C8)*0.02</f>
        <v>0.09</v>
      </c>
      <c r="E9" s="17">
        <f>SUM(B8:D8)*0.02</f>
        <v>0.13500000000000001</v>
      </c>
      <c r="F9" s="17">
        <f>SUM(B8:E8)*0.02</f>
        <v>0.18</v>
      </c>
      <c r="G9" s="17">
        <f>SUM(B8:F8)*0.02</f>
        <v>0.22500000000000001</v>
      </c>
      <c r="H9" s="17">
        <f>SUM(B8:G8)*0.02</f>
        <v>0.27</v>
      </c>
      <c r="I9" s="17">
        <f>SUM(B8:H8)*0.02</f>
        <v>0.315</v>
      </c>
      <c r="J9" s="17">
        <f>SUM(B8:I8)*0.02</f>
        <v>0.36</v>
      </c>
      <c r="K9" s="17">
        <f>SUM(B8:J8)*0.02</f>
        <v>0.40500000000000003</v>
      </c>
      <c r="L9" s="17">
        <f>SUM(B8:K8)*0.02</f>
        <v>0.45</v>
      </c>
      <c r="M9" s="3">
        <f>L9</f>
        <v>0.45</v>
      </c>
      <c r="N9" s="17">
        <f t="shared" ref="N9:AE9" si="1">M9</f>
        <v>0.45</v>
      </c>
      <c r="O9" s="17">
        <f t="shared" si="1"/>
        <v>0.45</v>
      </c>
      <c r="P9" s="17">
        <f t="shared" si="1"/>
        <v>0.45</v>
      </c>
      <c r="Q9" s="17">
        <f t="shared" si="1"/>
        <v>0.45</v>
      </c>
      <c r="R9" s="17">
        <f t="shared" si="1"/>
        <v>0.45</v>
      </c>
      <c r="S9" s="17">
        <f t="shared" si="1"/>
        <v>0.45</v>
      </c>
      <c r="T9" s="17">
        <f t="shared" si="1"/>
        <v>0.45</v>
      </c>
      <c r="U9" s="17">
        <f t="shared" si="1"/>
        <v>0.45</v>
      </c>
      <c r="V9" s="17">
        <f t="shared" si="1"/>
        <v>0.45</v>
      </c>
      <c r="W9" s="17">
        <f t="shared" si="1"/>
        <v>0.45</v>
      </c>
      <c r="X9" s="17">
        <f t="shared" si="1"/>
        <v>0.45</v>
      </c>
      <c r="Y9" s="17">
        <f t="shared" si="1"/>
        <v>0.45</v>
      </c>
      <c r="Z9" s="17">
        <f t="shared" si="1"/>
        <v>0.45</v>
      </c>
      <c r="AA9" s="17">
        <f t="shared" si="1"/>
        <v>0.45</v>
      </c>
      <c r="AB9" s="17">
        <f t="shared" si="1"/>
        <v>0.45</v>
      </c>
      <c r="AC9" s="17">
        <f t="shared" si="1"/>
        <v>0.45</v>
      </c>
      <c r="AD9" s="17">
        <f t="shared" si="1"/>
        <v>0.45</v>
      </c>
      <c r="AE9" s="17">
        <f t="shared" si="1"/>
        <v>0.45</v>
      </c>
      <c r="AF9" s="3">
        <f t="shared" si="0"/>
        <v>10.979999999999997</v>
      </c>
    </row>
    <row r="10" spans="1:35">
      <c r="A10" t="s">
        <v>6</v>
      </c>
      <c r="B10" s="17">
        <f t="shared" ref="B10:AE10" si="2">B8+B9</f>
        <v>2.25</v>
      </c>
      <c r="C10" s="17">
        <f t="shared" si="2"/>
        <v>2.25</v>
      </c>
      <c r="D10" s="17">
        <f t="shared" si="2"/>
        <v>2.34</v>
      </c>
      <c r="E10" s="17">
        <f t="shared" si="2"/>
        <v>2.3849999999999998</v>
      </c>
      <c r="F10" s="17">
        <f t="shared" si="2"/>
        <v>2.4300000000000002</v>
      </c>
      <c r="G10" s="17">
        <f t="shared" si="2"/>
        <v>2.4750000000000001</v>
      </c>
      <c r="H10" s="17">
        <f t="shared" si="2"/>
        <v>2.52</v>
      </c>
      <c r="I10" s="17">
        <f t="shared" si="2"/>
        <v>2.5649999999999999</v>
      </c>
      <c r="J10" s="17">
        <f t="shared" si="2"/>
        <v>2.61</v>
      </c>
      <c r="K10" s="17">
        <f t="shared" si="2"/>
        <v>2.6550000000000002</v>
      </c>
      <c r="L10" s="17">
        <f t="shared" si="2"/>
        <v>0.45</v>
      </c>
      <c r="M10" s="17">
        <f t="shared" si="2"/>
        <v>0.45</v>
      </c>
      <c r="N10" s="17">
        <f t="shared" si="2"/>
        <v>0.45</v>
      </c>
      <c r="O10" s="17">
        <f t="shared" si="2"/>
        <v>0.45</v>
      </c>
      <c r="P10" s="17">
        <f t="shared" si="2"/>
        <v>0.45</v>
      </c>
      <c r="Q10" s="17">
        <f t="shared" si="2"/>
        <v>0.45</v>
      </c>
      <c r="R10" s="17">
        <f t="shared" si="2"/>
        <v>0.45</v>
      </c>
      <c r="S10" s="17">
        <f t="shared" si="2"/>
        <v>0.45</v>
      </c>
      <c r="T10" s="17">
        <f t="shared" si="2"/>
        <v>0.45</v>
      </c>
      <c r="U10" s="17">
        <f t="shared" si="2"/>
        <v>0.45</v>
      </c>
      <c r="V10" s="17">
        <f t="shared" si="2"/>
        <v>0.45</v>
      </c>
      <c r="W10" s="17">
        <f t="shared" si="2"/>
        <v>0.45</v>
      </c>
      <c r="X10" s="17">
        <f t="shared" si="2"/>
        <v>0.45</v>
      </c>
      <c r="Y10" s="17">
        <f t="shared" si="2"/>
        <v>0.45</v>
      </c>
      <c r="Z10" s="17">
        <f t="shared" si="2"/>
        <v>0.45</v>
      </c>
      <c r="AA10" s="17">
        <f t="shared" si="2"/>
        <v>0.45</v>
      </c>
      <c r="AB10" s="17">
        <f t="shared" si="2"/>
        <v>0.45</v>
      </c>
      <c r="AC10" s="17">
        <f t="shared" si="2"/>
        <v>0.45</v>
      </c>
      <c r="AD10" s="17">
        <f t="shared" si="2"/>
        <v>0.45</v>
      </c>
      <c r="AE10" s="17">
        <f t="shared" si="2"/>
        <v>0.45</v>
      </c>
      <c r="AF10" s="3">
        <f t="shared" si="0"/>
        <v>33.479999999999997</v>
      </c>
    </row>
    <row r="12" spans="1:35">
      <c r="A12" t="s">
        <v>7</v>
      </c>
      <c r="B12" s="3">
        <f>B6-B10</f>
        <v>-2.25</v>
      </c>
      <c r="C12" s="3">
        <f>C6-C10</f>
        <v>-2.25</v>
      </c>
      <c r="D12" s="3">
        <f t="shared" ref="D12:AE12" si="3">D6-D10</f>
        <v>-2.1399999999999997</v>
      </c>
      <c r="E12" s="3">
        <f t="shared" si="3"/>
        <v>-1.8849999999999998</v>
      </c>
      <c r="F12" s="3">
        <f t="shared" si="3"/>
        <v>-1.6300000000000001</v>
      </c>
      <c r="G12" s="3">
        <f t="shared" si="3"/>
        <v>-1.375</v>
      </c>
      <c r="H12" s="3">
        <f t="shared" si="3"/>
        <v>-1.1200000000000001</v>
      </c>
      <c r="I12" s="3">
        <f t="shared" si="3"/>
        <v>-0.96499999999999986</v>
      </c>
      <c r="J12" s="3">
        <f t="shared" si="3"/>
        <v>-0.80999999999999983</v>
      </c>
      <c r="K12" s="3">
        <f t="shared" si="3"/>
        <v>-0.65500000000000025</v>
      </c>
      <c r="L12" s="3">
        <f t="shared" si="3"/>
        <v>1.8630000000000002</v>
      </c>
      <c r="M12" s="3">
        <f t="shared" si="3"/>
        <v>1.8680000000000001</v>
      </c>
      <c r="N12" s="3">
        <f t="shared" si="3"/>
        <v>1.8680000000000001</v>
      </c>
      <c r="O12" s="3">
        <f t="shared" si="3"/>
        <v>1.8680000000000001</v>
      </c>
      <c r="P12" s="3">
        <f t="shared" si="3"/>
        <v>1.8680000000000001</v>
      </c>
      <c r="Q12" s="3">
        <f t="shared" si="3"/>
        <v>1.8680000000000001</v>
      </c>
      <c r="R12" s="3">
        <f t="shared" si="3"/>
        <v>1.8680000000000001</v>
      </c>
      <c r="S12" s="3">
        <f t="shared" si="3"/>
        <v>1.8680000000000001</v>
      </c>
      <c r="T12" s="3">
        <f t="shared" si="3"/>
        <v>1.8680000000000001</v>
      </c>
      <c r="U12" s="3">
        <f t="shared" si="3"/>
        <v>1.8680000000000001</v>
      </c>
      <c r="V12" s="3">
        <f t="shared" si="3"/>
        <v>1.8680000000000001</v>
      </c>
      <c r="W12" s="3">
        <f t="shared" si="3"/>
        <v>1.8680000000000001</v>
      </c>
      <c r="X12" s="3">
        <f t="shared" si="3"/>
        <v>1.8680000000000001</v>
      </c>
      <c r="Y12" s="3">
        <f t="shared" si="3"/>
        <v>1.8680000000000001</v>
      </c>
      <c r="Z12" s="3">
        <f t="shared" si="3"/>
        <v>1.8680000000000001</v>
      </c>
      <c r="AA12" s="3">
        <f t="shared" si="3"/>
        <v>1.8680000000000001</v>
      </c>
      <c r="AB12" s="3">
        <f t="shared" si="3"/>
        <v>1.8680000000000001</v>
      </c>
      <c r="AC12" s="3">
        <f t="shared" si="3"/>
        <v>1.8680000000000001</v>
      </c>
      <c r="AD12" s="3">
        <f t="shared" si="3"/>
        <v>1.8680000000000001</v>
      </c>
      <c r="AE12" s="3">
        <f t="shared" si="3"/>
        <v>1.8680000000000001</v>
      </c>
      <c r="AF12" s="3">
        <f>SUM(B12:AE12)</f>
        <v>22.274999999999999</v>
      </c>
    </row>
    <row r="14" spans="1:35">
      <c r="B14" s="4" t="s">
        <v>8</v>
      </c>
      <c r="C14" s="5">
        <f>IRR(B12:AE12)</f>
        <v>6.1001774542775555E-2</v>
      </c>
    </row>
    <row r="15" spans="1:35">
      <c r="B15" s="6" t="s">
        <v>9</v>
      </c>
      <c r="C15" s="15">
        <f>NPV(0.0607,(B12:AE12))</f>
        <v>4.8859979955012497E-2</v>
      </c>
    </row>
    <row r="16" spans="1:3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8" spans="1:1">
      <c r="A18" s="1" t="s">
        <v>10</v>
      </c>
    </row>
    <row r="19" spans="1:1">
      <c r="A19" t="s">
        <v>25</v>
      </c>
    </row>
    <row r="20" spans="1:1">
      <c r="A20" t="s">
        <v>26</v>
      </c>
    </row>
    <row r="21" spans="1:1">
      <c r="A21" t="s">
        <v>27</v>
      </c>
    </row>
    <row r="22" spans="1:1">
      <c r="A22" t="s">
        <v>28</v>
      </c>
    </row>
    <row r="23" spans="1:1">
      <c r="A23" t="s">
        <v>29</v>
      </c>
    </row>
    <row r="24" spans="1:1">
      <c r="A24" t="s">
        <v>16</v>
      </c>
    </row>
    <row r="26" spans="1:1">
      <c r="A26" s="1" t="s">
        <v>30</v>
      </c>
    </row>
    <row r="28" spans="1:1">
      <c r="A28" s="1" t="s">
        <v>18</v>
      </c>
    </row>
    <row r="29" spans="1:1">
      <c r="A29" s="1" t="s">
        <v>31</v>
      </c>
    </row>
    <row r="30" spans="1:1">
      <c r="A30" t="s">
        <v>32</v>
      </c>
    </row>
    <row r="31" spans="1:1">
      <c r="A31" t="s">
        <v>33</v>
      </c>
    </row>
    <row r="32" spans="1:1">
      <c r="A32" s="1" t="s">
        <v>34</v>
      </c>
    </row>
    <row r="33" spans="1:1">
      <c r="A33" t="s">
        <v>35</v>
      </c>
    </row>
  </sheetData>
  <pageMargins left="0.7" right="0.7" top="0.75" bottom="0.75" header="0.3" footer="0.3"/>
  <pageSetup paperSize="9" orientation="portrait" horizontalDpi="0" verticalDpi="0" r:id="rId1"/>
  <headerFooter>
    <oddFooter>&amp;L_x000D_&amp;1#&amp;"Calibri"&amp;9&amp;K000000 INTERNAL. This information is accessible to ADB Management and staff. It may be shared outside ADB with appropriate permission.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84D9D-67B1-49A9-AC04-ECBD02758DAA}">
  <dimension ref="A1:AF33"/>
  <sheetViews>
    <sheetView topLeftCell="A20" zoomScale="130" zoomScaleNormal="130" workbookViewId="0">
      <selection activeCell="A33" sqref="A33"/>
    </sheetView>
  </sheetViews>
  <sheetFormatPr defaultRowHeight="14.45"/>
  <cols>
    <col min="1" max="1" width="30.7109375" customWidth="1"/>
    <col min="6" max="31" width="10.7109375" customWidth="1"/>
    <col min="32" max="32" width="18.7109375" customWidth="1"/>
  </cols>
  <sheetData>
    <row r="1" spans="1:32">
      <c r="A1" s="1" t="s">
        <v>205</v>
      </c>
      <c r="AA1" s="2"/>
      <c r="AB1" s="2"/>
      <c r="AC1" s="2"/>
      <c r="AD1" s="2"/>
      <c r="AE1" s="2"/>
      <c r="AF1" s="2"/>
    </row>
    <row r="2" spans="1:32">
      <c r="A2" s="7"/>
      <c r="B2" s="7"/>
      <c r="C2" s="7"/>
      <c r="D2" s="7"/>
      <c r="E2" s="7"/>
      <c r="F2" s="7"/>
      <c r="G2" s="7"/>
      <c r="H2" s="7"/>
      <c r="I2" s="7"/>
      <c r="J2" s="7"/>
      <c r="K2" s="7"/>
      <c r="L2" s="7"/>
      <c r="M2" s="7"/>
      <c r="N2" s="7"/>
      <c r="O2" s="7"/>
      <c r="P2" s="7"/>
      <c r="Q2" s="7"/>
      <c r="R2" s="7"/>
      <c r="S2" s="7"/>
      <c r="T2" s="7"/>
      <c r="U2" s="7"/>
      <c r="V2" s="7"/>
      <c r="W2" s="7"/>
      <c r="X2" s="7"/>
      <c r="Y2" s="7"/>
      <c r="Z2" s="7"/>
      <c r="AA2" s="8"/>
      <c r="AB2" s="8"/>
      <c r="AC2" s="8"/>
      <c r="AD2" s="8"/>
      <c r="AE2" s="8"/>
      <c r="AF2" s="11" t="s">
        <v>1</v>
      </c>
    </row>
    <row r="3" spans="1:32">
      <c r="A3" s="8"/>
      <c r="B3" s="9">
        <v>1</v>
      </c>
      <c r="C3" s="9">
        <v>2</v>
      </c>
      <c r="D3" s="9">
        <v>3</v>
      </c>
      <c r="E3" s="9">
        <v>4</v>
      </c>
      <c r="F3" s="9">
        <v>5</v>
      </c>
      <c r="G3" s="9">
        <v>6</v>
      </c>
      <c r="H3" s="9">
        <v>7</v>
      </c>
      <c r="I3" s="9">
        <v>8</v>
      </c>
      <c r="J3" s="9">
        <v>9</v>
      </c>
      <c r="K3" s="9">
        <v>10</v>
      </c>
      <c r="L3" s="9">
        <v>11</v>
      </c>
      <c r="M3" s="9">
        <v>12</v>
      </c>
      <c r="N3" s="9">
        <v>13</v>
      </c>
      <c r="O3" s="9">
        <v>14</v>
      </c>
      <c r="P3" s="9">
        <v>15</v>
      </c>
      <c r="Q3" s="9">
        <v>16</v>
      </c>
      <c r="R3" s="9">
        <v>17</v>
      </c>
      <c r="S3" s="9">
        <v>18</v>
      </c>
      <c r="T3" s="9">
        <v>19</v>
      </c>
      <c r="U3" s="9">
        <v>20</v>
      </c>
      <c r="V3" s="9">
        <v>21</v>
      </c>
      <c r="W3" s="9">
        <v>22</v>
      </c>
      <c r="X3" s="9">
        <v>23</v>
      </c>
      <c r="Y3" s="9">
        <v>24</v>
      </c>
      <c r="Z3" s="9">
        <v>25</v>
      </c>
      <c r="AA3" s="9">
        <v>26</v>
      </c>
      <c r="AB3" s="9">
        <v>27</v>
      </c>
      <c r="AC3" s="9">
        <v>28</v>
      </c>
      <c r="AD3" s="9">
        <v>29</v>
      </c>
      <c r="AE3" s="9">
        <v>30</v>
      </c>
      <c r="AF3" s="11" t="s">
        <v>2</v>
      </c>
    </row>
    <row r="4" spans="1:32">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6" spans="1:32">
      <c r="A6" t="s">
        <v>3</v>
      </c>
      <c r="B6" s="3">
        <v>0</v>
      </c>
      <c r="C6" s="3">
        <v>0</v>
      </c>
      <c r="D6" s="3">
        <v>0</v>
      </c>
      <c r="E6" s="3">
        <v>45.43</v>
      </c>
      <c r="F6" s="3">
        <v>45.43</v>
      </c>
      <c r="G6" s="3">
        <v>45.43</v>
      </c>
      <c r="H6" s="3">
        <v>45.43</v>
      </c>
      <c r="I6" s="3">
        <v>45.43</v>
      </c>
      <c r="J6" s="3">
        <v>45.43</v>
      </c>
      <c r="K6" s="3">
        <v>45.43</v>
      </c>
      <c r="L6" s="3">
        <v>45.43</v>
      </c>
      <c r="M6" s="3">
        <v>45.43</v>
      </c>
      <c r="N6" s="3">
        <v>45.43</v>
      </c>
      <c r="O6" s="3">
        <v>45.43</v>
      </c>
      <c r="P6" s="3">
        <v>45.43</v>
      </c>
      <c r="Q6" s="3">
        <v>45.43</v>
      </c>
      <c r="R6" s="3">
        <v>45.43</v>
      </c>
      <c r="S6" s="3">
        <v>45.43</v>
      </c>
      <c r="T6" s="3">
        <v>45.43</v>
      </c>
      <c r="U6" s="3">
        <v>45.43</v>
      </c>
      <c r="V6" s="3">
        <v>45.43</v>
      </c>
      <c r="W6" s="3">
        <v>45.43</v>
      </c>
      <c r="X6" s="3">
        <v>45.43</v>
      </c>
      <c r="Y6" s="3">
        <v>45.43</v>
      </c>
      <c r="Z6" s="3">
        <v>45.43</v>
      </c>
      <c r="AA6" s="3">
        <v>45.43</v>
      </c>
      <c r="AB6" s="3">
        <v>45.43</v>
      </c>
      <c r="AC6" s="3">
        <v>45.43</v>
      </c>
      <c r="AD6" s="3">
        <v>45.43</v>
      </c>
      <c r="AE6" s="3">
        <v>45.43</v>
      </c>
      <c r="AF6" s="3">
        <f>SUM(B6:AE6)</f>
        <v>1226.6099999999997</v>
      </c>
    </row>
    <row r="8" spans="1:32">
      <c r="A8" t="s">
        <v>4</v>
      </c>
      <c r="B8" s="3">
        <v>150</v>
      </c>
      <c r="C8" s="3">
        <v>150</v>
      </c>
      <c r="D8" s="3">
        <v>150</v>
      </c>
      <c r="H8" s="3"/>
      <c r="AF8" s="3">
        <f t="shared" ref="AF8:AF10" si="0">SUM(B8:AE8)</f>
        <v>450</v>
      </c>
    </row>
    <row r="9" spans="1:32">
      <c r="A9" t="s">
        <v>5</v>
      </c>
      <c r="D9" s="3"/>
      <c r="E9" s="3">
        <f>450*0.02</f>
        <v>9</v>
      </c>
      <c r="F9" s="3">
        <f t="shared" ref="F9:AE9" si="1">450*0.02</f>
        <v>9</v>
      </c>
      <c r="G9" s="3">
        <f t="shared" si="1"/>
        <v>9</v>
      </c>
      <c r="H9" s="3">
        <f t="shared" si="1"/>
        <v>9</v>
      </c>
      <c r="I9" s="3">
        <f t="shared" si="1"/>
        <v>9</v>
      </c>
      <c r="J9" s="3">
        <f t="shared" si="1"/>
        <v>9</v>
      </c>
      <c r="K9" s="3">
        <f t="shared" si="1"/>
        <v>9</v>
      </c>
      <c r="L9" s="3">
        <f t="shared" si="1"/>
        <v>9</v>
      </c>
      <c r="M9" s="3">
        <f t="shared" si="1"/>
        <v>9</v>
      </c>
      <c r="N9" s="3">
        <f t="shared" si="1"/>
        <v>9</v>
      </c>
      <c r="O9" s="3">
        <f t="shared" si="1"/>
        <v>9</v>
      </c>
      <c r="P9" s="3">
        <f t="shared" si="1"/>
        <v>9</v>
      </c>
      <c r="Q9" s="3">
        <f t="shared" si="1"/>
        <v>9</v>
      </c>
      <c r="R9" s="3">
        <f t="shared" si="1"/>
        <v>9</v>
      </c>
      <c r="S9" s="3">
        <f t="shared" si="1"/>
        <v>9</v>
      </c>
      <c r="T9" s="3">
        <f t="shared" si="1"/>
        <v>9</v>
      </c>
      <c r="U9" s="3">
        <f t="shared" si="1"/>
        <v>9</v>
      </c>
      <c r="V9" s="3">
        <f t="shared" si="1"/>
        <v>9</v>
      </c>
      <c r="W9" s="3">
        <f t="shared" si="1"/>
        <v>9</v>
      </c>
      <c r="X9" s="3">
        <f t="shared" si="1"/>
        <v>9</v>
      </c>
      <c r="Y9" s="3">
        <f t="shared" si="1"/>
        <v>9</v>
      </c>
      <c r="Z9" s="3">
        <f t="shared" si="1"/>
        <v>9</v>
      </c>
      <c r="AA9" s="3">
        <f t="shared" si="1"/>
        <v>9</v>
      </c>
      <c r="AB9" s="3">
        <f t="shared" si="1"/>
        <v>9</v>
      </c>
      <c r="AC9" s="3">
        <f t="shared" si="1"/>
        <v>9</v>
      </c>
      <c r="AD9" s="3">
        <f t="shared" si="1"/>
        <v>9</v>
      </c>
      <c r="AE9" s="3">
        <f t="shared" si="1"/>
        <v>9</v>
      </c>
      <c r="AF9" s="3">
        <f t="shared" si="0"/>
        <v>243</v>
      </c>
    </row>
    <row r="10" spans="1:32">
      <c r="A10" t="s">
        <v>6</v>
      </c>
      <c r="B10">
        <f t="shared" ref="B10:AE10" si="2">B8+B9</f>
        <v>150</v>
      </c>
      <c r="C10" s="3">
        <f t="shared" si="2"/>
        <v>150</v>
      </c>
      <c r="D10" s="3">
        <f t="shared" si="2"/>
        <v>150</v>
      </c>
      <c r="E10" s="3">
        <f t="shared" si="2"/>
        <v>9</v>
      </c>
      <c r="F10" s="3">
        <f t="shared" si="2"/>
        <v>9</v>
      </c>
      <c r="G10" s="3">
        <f t="shared" si="2"/>
        <v>9</v>
      </c>
      <c r="H10" s="3">
        <f t="shared" si="2"/>
        <v>9</v>
      </c>
      <c r="I10" s="3">
        <f t="shared" si="2"/>
        <v>9</v>
      </c>
      <c r="J10" s="3">
        <f t="shared" si="2"/>
        <v>9</v>
      </c>
      <c r="K10" s="3">
        <f t="shared" si="2"/>
        <v>9</v>
      </c>
      <c r="L10" s="3">
        <f t="shared" si="2"/>
        <v>9</v>
      </c>
      <c r="M10" s="3">
        <f t="shared" si="2"/>
        <v>9</v>
      </c>
      <c r="N10" s="3">
        <f t="shared" si="2"/>
        <v>9</v>
      </c>
      <c r="O10" s="3">
        <f t="shared" si="2"/>
        <v>9</v>
      </c>
      <c r="P10" s="3">
        <f t="shared" si="2"/>
        <v>9</v>
      </c>
      <c r="Q10" s="3">
        <f t="shared" si="2"/>
        <v>9</v>
      </c>
      <c r="R10" s="3">
        <f t="shared" si="2"/>
        <v>9</v>
      </c>
      <c r="S10" s="3">
        <f t="shared" si="2"/>
        <v>9</v>
      </c>
      <c r="T10" s="3">
        <f t="shared" si="2"/>
        <v>9</v>
      </c>
      <c r="U10" s="3">
        <f t="shared" si="2"/>
        <v>9</v>
      </c>
      <c r="V10" s="3">
        <f t="shared" si="2"/>
        <v>9</v>
      </c>
      <c r="W10" s="3">
        <f t="shared" si="2"/>
        <v>9</v>
      </c>
      <c r="X10" s="3">
        <f t="shared" si="2"/>
        <v>9</v>
      </c>
      <c r="Y10" s="3">
        <f t="shared" si="2"/>
        <v>9</v>
      </c>
      <c r="Z10" s="3">
        <f t="shared" si="2"/>
        <v>9</v>
      </c>
      <c r="AA10" s="3">
        <f t="shared" si="2"/>
        <v>9</v>
      </c>
      <c r="AB10" s="3">
        <f t="shared" si="2"/>
        <v>9</v>
      </c>
      <c r="AC10" s="3">
        <f t="shared" si="2"/>
        <v>9</v>
      </c>
      <c r="AD10" s="3">
        <f t="shared" si="2"/>
        <v>9</v>
      </c>
      <c r="AE10" s="3">
        <f t="shared" si="2"/>
        <v>9</v>
      </c>
      <c r="AF10" s="3">
        <f t="shared" si="0"/>
        <v>693</v>
      </c>
    </row>
    <row r="12" spans="1:32">
      <c r="A12" t="s">
        <v>7</v>
      </c>
      <c r="B12" s="3">
        <f>B6-B10</f>
        <v>-150</v>
      </c>
      <c r="C12" s="3">
        <f>C6-C10</f>
        <v>-150</v>
      </c>
      <c r="D12" s="3">
        <f t="shared" ref="D12:AE12" si="3">D6-D10</f>
        <v>-150</v>
      </c>
      <c r="E12" s="3">
        <f t="shared" si="3"/>
        <v>36.43</v>
      </c>
      <c r="F12" s="3">
        <f t="shared" si="3"/>
        <v>36.43</v>
      </c>
      <c r="G12" s="3">
        <f t="shared" si="3"/>
        <v>36.43</v>
      </c>
      <c r="H12" s="3">
        <f t="shared" si="3"/>
        <v>36.43</v>
      </c>
      <c r="I12" s="3">
        <f t="shared" si="3"/>
        <v>36.43</v>
      </c>
      <c r="J12" s="3">
        <f t="shared" si="3"/>
        <v>36.43</v>
      </c>
      <c r="K12" s="3">
        <f t="shared" si="3"/>
        <v>36.43</v>
      </c>
      <c r="L12" s="3">
        <f t="shared" si="3"/>
        <v>36.43</v>
      </c>
      <c r="M12" s="3">
        <f t="shared" si="3"/>
        <v>36.43</v>
      </c>
      <c r="N12" s="3">
        <f t="shared" si="3"/>
        <v>36.43</v>
      </c>
      <c r="O12" s="3">
        <f t="shared" si="3"/>
        <v>36.43</v>
      </c>
      <c r="P12" s="3">
        <f t="shared" si="3"/>
        <v>36.43</v>
      </c>
      <c r="Q12" s="3">
        <f t="shared" si="3"/>
        <v>36.43</v>
      </c>
      <c r="R12" s="3">
        <f t="shared" si="3"/>
        <v>36.43</v>
      </c>
      <c r="S12" s="3">
        <f t="shared" si="3"/>
        <v>36.43</v>
      </c>
      <c r="T12" s="3">
        <f t="shared" si="3"/>
        <v>36.43</v>
      </c>
      <c r="U12" s="3">
        <f t="shared" si="3"/>
        <v>36.43</v>
      </c>
      <c r="V12" s="3">
        <f t="shared" si="3"/>
        <v>36.43</v>
      </c>
      <c r="W12" s="3">
        <f t="shared" si="3"/>
        <v>36.43</v>
      </c>
      <c r="X12" s="3">
        <f t="shared" si="3"/>
        <v>36.43</v>
      </c>
      <c r="Y12" s="3">
        <f t="shared" si="3"/>
        <v>36.43</v>
      </c>
      <c r="Z12" s="3">
        <f t="shared" si="3"/>
        <v>36.43</v>
      </c>
      <c r="AA12" s="3">
        <f t="shared" si="3"/>
        <v>36.43</v>
      </c>
      <c r="AB12" s="3">
        <f t="shared" si="3"/>
        <v>36.43</v>
      </c>
      <c r="AC12" s="3">
        <f t="shared" si="3"/>
        <v>36.43</v>
      </c>
      <c r="AD12" s="3">
        <f t="shared" si="3"/>
        <v>36.43</v>
      </c>
      <c r="AE12" s="3">
        <f t="shared" si="3"/>
        <v>36.43</v>
      </c>
      <c r="AF12" s="3">
        <f>SUM(B12:AE12)</f>
        <v>533.61000000000013</v>
      </c>
    </row>
    <row r="14" spans="1:32">
      <c r="B14" s="4" t="s">
        <v>8</v>
      </c>
      <c r="C14" s="5">
        <f>IRR(B12:AE12)</f>
        <v>6.0707803687400475E-2</v>
      </c>
    </row>
    <row r="15" spans="1:32">
      <c r="B15" s="6" t="s">
        <v>9</v>
      </c>
      <c r="C15" s="15">
        <f>NPV(0.0607,(B12:AE12))</f>
        <v>3.4194437826229405E-2</v>
      </c>
    </row>
    <row r="16" spans="1:3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8" spans="1:1">
      <c r="A18" s="1" t="s">
        <v>10</v>
      </c>
    </row>
    <row r="19" spans="1:1">
      <c r="A19" t="s">
        <v>206</v>
      </c>
    </row>
    <row r="20" spans="1:1">
      <c r="A20" t="s">
        <v>207</v>
      </c>
    </row>
    <row r="21" spans="1:1">
      <c r="A21" t="s">
        <v>208</v>
      </c>
    </row>
    <row r="22" spans="1:1">
      <c r="A22" t="s">
        <v>116</v>
      </c>
    </row>
    <row r="23" spans="1:1">
      <c r="A23" t="s">
        <v>209</v>
      </c>
    </row>
    <row r="24" spans="1:1">
      <c r="A24" t="s">
        <v>16</v>
      </c>
    </row>
    <row r="26" spans="1:1">
      <c r="A26" s="1" t="s">
        <v>210</v>
      </c>
    </row>
    <row r="28" spans="1:1">
      <c r="A28" s="1" t="s">
        <v>18</v>
      </c>
    </row>
    <row r="29" spans="1:1">
      <c r="A29" t="s">
        <v>211</v>
      </c>
    </row>
    <row r="30" spans="1:1">
      <c r="A30" t="s">
        <v>212</v>
      </c>
    </row>
    <row r="31" spans="1:1">
      <c r="A31" t="s">
        <v>213</v>
      </c>
    </row>
    <row r="32" spans="1:1">
      <c r="A32" s="1" t="s">
        <v>214</v>
      </c>
    </row>
    <row r="33" spans="1:1">
      <c r="A33" t="s">
        <v>215</v>
      </c>
    </row>
  </sheetData>
  <pageMargins left="0.7" right="0.7" top="0.75" bottom="0.75" header="0.3" footer="0.3"/>
  <headerFooter>
    <oddFooter>&amp;L_x000D_&amp;1#&amp;"Calibri"&amp;9&amp;K000000 INTERNAL. This information is accessible to ADB Management and staff. It may be shared outside ADB with appropriate permission.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9480A-57D3-46D5-80BD-6313962B4AE6}">
  <dimension ref="A1:AF33"/>
  <sheetViews>
    <sheetView topLeftCell="A16" zoomScale="130" zoomScaleNormal="130" workbookViewId="0">
      <selection activeCell="G36" sqref="G36"/>
    </sheetView>
  </sheetViews>
  <sheetFormatPr defaultRowHeight="14.45"/>
  <cols>
    <col min="1" max="1" width="21.7109375" customWidth="1"/>
    <col min="2" max="31" width="14.7109375" customWidth="1"/>
    <col min="32" max="32" width="20.7109375" customWidth="1"/>
  </cols>
  <sheetData>
    <row r="1" spans="1:32">
      <c r="A1" s="1" t="s">
        <v>216</v>
      </c>
      <c r="AA1" s="2"/>
      <c r="AB1" s="2"/>
      <c r="AC1" s="2"/>
      <c r="AD1" s="2"/>
      <c r="AE1" s="2"/>
      <c r="AF1" s="2"/>
    </row>
    <row r="2" spans="1:32">
      <c r="A2" s="7"/>
      <c r="B2" s="7"/>
      <c r="C2" s="7"/>
      <c r="D2" s="7"/>
      <c r="E2" s="7"/>
      <c r="F2" s="7"/>
      <c r="G2" s="7"/>
      <c r="H2" s="7"/>
      <c r="I2" s="7"/>
      <c r="J2" s="7"/>
      <c r="K2" s="7"/>
      <c r="L2" s="7"/>
      <c r="M2" s="7"/>
      <c r="N2" s="7"/>
      <c r="O2" s="7"/>
      <c r="P2" s="7"/>
      <c r="Q2" s="7"/>
      <c r="R2" s="7"/>
      <c r="S2" s="7"/>
      <c r="T2" s="7"/>
      <c r="U2" s="7"/>
      <c r="V2" s="7"/>
      <c r="W2" s="7"/>
      <c r="X2" s="7"/>
      <c r="Y2" s="7"/>
      <c r="Z2" s="7"/>
      <c r="AA2" s="8"/>
      <c r="AB2" s="8"/>
      <c r="AC2" s="8"/>
      <c r="AD2" s="8"/>
      <c r="AE2" s="8"/>
      <c r="AF2" s="11" t="s">
        <v>1</v>
      </c>
    </row>
    <row r="3" spans="1:32">
      <c r="A3" s="8"/>
      <c r="B3" s="9">
        <v>1</v>
      </c>
      <c r="C3" s="9">
        <v>2</v>
      </c>
      <c r="D3" s="9">
        <v>3</v>
      </c>
      <c r="E3" s="9">
        <v>4</v>
      </c>
      <c r="F3" s="9">
        <v>5</v>
      </c>
      <c r="G3" s="9">
        <v>6</v>
      </c>
      <c r="H3" s="9">
        <v>7</v>
      </c>
      <c r="I3" s="9">
        <v>8</v>
      </c>
      <c r="J3" s="9">
        <v>9</v>
      </c>
      <c r="K3" s="9">
        <v>10</v>
      </c>
      <c r="L3" s="9">
        <v>11</v>
      </c>
      <c r="M3" s="9">
        <v>12</v>
      </c>
      <c r="N3" s="9">
        <v>13</v>
      </c>
      <c r="O3" s="9">
        <v>14</v>
      </c>
      <c r="P3" s="9">
        <v>15</v>
      </c>
      <c r="Q3" s="9">
        <v>16</v>
      </c>
      <c r="R3" s="9">
        <v>17</v>
      </c>
      <c r="S3" s="9">
        <v>18</v>
      </c>
      <c r="T3" s="9">
        <v>19</v>
      </c>
      <c r="U3" s="9">
        <v>20</v>
      </c>
      <c r="V3" s="9">
        <v>21</v>
      </c>
      <c r="W3" s="9">
        <v>22</v>
      </c>
      <c r="X3" s="9">
        <v>23</v>
      </c>
      <c r="Y3" s="9">
        <v>24</v>
      </c>
      <c r="Z3" s="9">
        <v>25</v>
      </c>
      <c r="AA3" s="9">
        <v>26</v>
      </c>
      <c r="AB3" s="9">
        <v>27</v>
      </c>
      <c r="AC3" s="9">
        <v>28</v>
      </c>
      <c r="AD3" s="9">
        <v>29</v>
      </c>
      <c r="AE3" s="9">
        <v>30</v>
      </c>
      <c r="AF3" s="11" t="s">
        <v>2</v>
      </c>
    </row>
    <row r="4" spans="1:32">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6" spans="1:32">
      <c r="A6" t="s">
        <v>3</v>
      </c>
      <c r="B6" s="3">
        <v>0</v>
      </c>
      <c r="C6" s="3">
        <v>0</v>
      </c>
      <c r="D6" s="17">
        <v>0.97799999999999998</v>
      </c>
      <c r="E6" s="17">
        <v>0.97799999999999998</v>
      </c>
      <c r="F6" s="17">
        <v>0.97799999999999998</v>
      </c>
      <c r="G6" s="17">
        <v>0.97799999999999998</v>
      </c>
      <c r="H6" s="17">
        <v>0.97799999999999998</v>
      </c>
      <c r="I6" s="17">
        <v>0.97799999999999998</v>
      </c>
      <c r="J6" s="17">
        <v>0.97799999999999998</v>
      </c>
      <c r="K6" s="17">
        <v>0.97799999999999998</v>
      </c>
      <c r="L6" s="17">
        <v>0.97799999999999998</v>
      </c>
      <c r="M6" s="17">
        <v>0.97799999999999998</v>
      </c>
      <c r="N6" s="17">
        <v>0.97799999999999998</v>
      </c>
      <c r="O6" s="17">
        <v>0.97799999999999998</v>
      </c>
      <c r="P6" s="17">
        <v>0.97799999999999998</v>
      </c>
      <c r="Q6" s="17">
        <v>0.97799999999999998</v>
      </c>
      <c r="R6" s="17">
        <v>0.97799999999999998</v>
      </c>
      <c r="S6" s="17">
        <v>0.97799999999999998</v>
      </c>
      <c r="T6" s="17">
        <v>0.97799999999999998</v>
      </c>
      <c r="U6" s="17">
        <v>0.97799999999999998</v>
      </c>
      <c r="V6" s="17">
        <v>0.97799999999999998</v>
      </c>
      <c r="W6" s="17">
        <v>0.97799999999999998</v>
      </c>
      <c r="X6" s="17">
        <v>0.97799999999999998</v>
      </c>
      <c r="Y6" s="17">
        <v>0.97799999999999998</v>
      </c>
      <c r="Z6" s="17">
        <v>0.97799999999999998</v>
      </c>
      <c r="AA6" s="17">
        <v>0.97799999999999998</v>
      </c>
      <c r="AB6" s="17">
        <v>0.97799999999999998</v>
      </c>
      <c r="AC6" s="17">
        <v>0.97799999999999998</v>
      </c>
      <c r="AD6" s="17">
        <v>0.97799999999999998</v>
      </c>
      <c r="AE6" s="17">
        <v>0.97799999999999998</v>
      </c>
      <c r="AF6" s="3">
        <f>SUM(B6:AE6)</f>
        <v>27.384000000000015</v>
      </c>
    </row>
    <row r="8" spans="1:32">
      <c r="A8" t="s">
        <v>4</v>
      </c>
      <c r="B8" s="3">
        <v>5</v>
      </c>
      <c r="C8" s="3">
        <v>5</v>
      </c>
      <c r="H8" s="3"/>
      <c r="AF8" s="3">
        <f t="shared" ref="AF8:AF10" si="0">SUM(B8:AE8)</f>
        <v>10</v>
      </c>
    </row>
    <row r="9" spans="1:32">
      <c r="A9" t="s">
        <v>5</v>
      </c>
      <c r="D9" s="3">
        <f>SUM(B8:C8)*0.02</f>
        <v>0.2</v>
      </c>
      <c r="E9" s="3">
        <f>SUM(B8:D8)*0.02</f>
        <v>0.2</v>
      </c>
      <c r="F9" s="3">
        <f>E9</f>
        <v>0.2</v>
      </c>
      <c r="G9" s="3">
        <f t="shared" ref="G9:AE9" si="1">F9</f>
        <v>0.2</v>
      </c>
      <c r="H9" s="3">
        <f t="shared" si="1"/>
        <v>0.2</v>
      </c>
      <c r="I9" s="3">
        <f t="shared" si="1"/>
        <v>0.2</v>
      </c>
      <c r="J9" s="3">
        <f t="shared" si="1"/>
        <v>0.2</v>
      </c>
      <c r="K9" s="3">
        <f t="shared" si="1"/>
        <v>0.2</v>
      </c>
      <c r="L9" s="3">
        <f t="shared" si="1"/>
        <v>0.2</v>
      </c>
      <c r="M9" s="3">
        <f t="shared" si="1"/>
        <v>0.2</v>
      </c>
      <c r="N9" s="3">
        <f t="shared" si="1"/>
        <v>0.2</v>
      </c>
      <c r="O9" s="3">
        <f t="shared" si="1"/>
        <v>0.2</v>
      </c>
      <c r="P9" s="3">
        <f t="shared" si="1"/>
        <v>0.2</v>
      </c>
      <c r="Q9" s="3">
        <f t="shared" si="1"/>
        <v>0.2</v>
      </c>
      <c r="R9" s="3">
        <f t="shared" si="1"/>
        <v>0.2</v>
      </c>
      <c r="S9" s="3">
        <f t="shared" si="1"/>
        <v>0.2</v>
      </c>
      <c r="T9" s="3">
        <f t="shared" si="1"/>
        <v>0.2</v>
      </c>
      <c r="U9" s="3">
        <f t="shared" si="1"/>
        <v>0.2</v>
      </c>
      <c r="V9" s="3">
        <f t="shared" si="1"/>
        <v>0.2</v>
      </c>
      <c r="W9" s="3">
        <f t="shared" si="1"/>
        <v>0.2</v>
      </c>
      <c r="X9" s="3">
        <f t="shared" si="1"/>
        <v>0.2</v>
      </c>
      <c r="Y9" s="3">
        <f t="shared" si="1"/>
        <v>0.2</v>
      </c>
      <c r="Z9" s="3">
        <f t="shared" si="1"/>
        <v>0.2</v>
      </c>
      <c r="AA9" s="3">
        <f t="shared" si="1"/>
        <v>0.2</v>
      </c>
      <c r="AB9" s="3">
        <f t="shared" si="1"/>
        <v>0.2</v>
      </c>
      <c r="AC9" s="3">
        <f t="shared" si="1"/>
        <v>0.2</v>
      </c>
      <c r="AD9" s="3">
        <f t="shared" si="1"/>
        <v>0.2</v>
      </c>
      <c r="AE9" s="3">
        <f t="shared" si="1"/>
        <v>0.2</v>
      </c>
      <c r="AF9" s="3">
        <f t="shared" si="0"/>
        <v>5.6000000000000023</v>
      </c>
    </row>
    <row r="10" spans="1:32">
      <c r="A10" t="s">
        <v>6</v>
      </c>
      <c r="B10">
        <f t="shared" ref="B10:AE10" si="2">B8+B9</f>
        <v>5</v>
      </c>
      <c r="C10" s="3">
        <f t="shared" si="2"/>
        <v>5</v>
      </c>
      <c r="D10" s="3">
        <f t="shared" si="2"/>
        <v>0.2</v>
      </c>
      <c r="E10" s="3">
        <f t="shared" si="2"/>
        <v>0.2</v>
      </c>
      <c r="F10" s="3">
        <f t="shared" si="2"/>
        <v>0.2</v>
      </c>
      <c r="G10" s="3">
        <f t="shared" si="2"/>
        <v>0.2</v>
      </c>
      <c r="H10" s="3">
        <f t="shared" si="2"/>
        <v>0.2</v>
      </c>
      <c r="I10" s="3">
        <f t="shared" si="2"/>
        <v>0.2</v>
      </c>
      <c r="J10" s="3">
        <f t="shared" si="2"/>
        <v>0.2</v>
      </c>
      <c r="K10" s="3">
        <f t="shared" si="2"/>
        <v>0.2</v>
      </c>
      <c r="L10" s="3">
        <f t="shared" si="2"/>
        <v>0.2</v>
      </c>
      <c r="M10" s="3">
        <f t="shared" si="2"/>
        <v>0.2</v>
      </c>
      <c r="N10" s="3">
        <f t="shared" si="2"/>
        <v>0.2</v>
      </c>
      <c r="O10" s="3">
        <f t="shared" si="2"/>
        <v>0.2</v>
      </c>
      <c r="P10" s="3">
        <f t="shared" si="2"/>
        <v>0.2</v>
      </c>
      <c r="Q10" s="3">
        <f t="shared" si="2"/>
        <v>0.2</v>
      </c>
      <c r="R10" s="3">
        <f t="shared" si="2"/>
        <v>0.2</v>
      </c>
      <c r="S10" s="3">
        <f t="shared" si="2"/>
        <v>0.2</v>
      </c>
      <c r="T10" s="3">
        <f t="shared" si="2"/>
        <v>0.2</v>
      </c>
      <c r="U10" s="3">
        <f t="shared" si="2"/>
        <v>0.2</v>
      </c>
      <c r="V10" s="3">
        <f t="shared" si="2"/>
        <v>0.2</v>
      </c>
      <c r="W10" s="3">
        <f t="shared" si="2"/>
        <v>0.2</v>
      </c>
      <c r="X10" s="3">
        <f t="shared" si="2"/>
        <v>0.2</v>
      </c>
      <c r="Y10" s="3">
        <f t="shared" si="2"/>
        <v>0.2</v>
      </c>
      <c r="Z10" s="3">
        <f t="shared" si="2"/>
        <v>0.2</v>
      </c>
      <c r="AA10" s="3">
        <f t="shared" si="2"/>
        <v>0.2</v>
      </c>
      <c r="AB10" s="3">
        <f t="shared" si="2"/>
        <v>0.2</v>
      </c>
      <c r="AC10" s="3">
        <f t="shared" si="2"/>
        <v>0.2</v>
      </c>
      <c r="AD10" s="3">
        <f t="shared" si="2"/>
        <v>0.2</v>
      </c>
      <c r="AE10" s="3">
        <f t="shared" si="2"/>
        <v>0.2</v>
      </c>
      <c r="AF10" s="3">
        <f t="shared" si="0"/>
        <v>15.59999999999998</v>
      </c>
    </row>
    <row r="12" spans="1:32">
      <c r="A12" t="s">
        <v>7</v>
      </c>
      <c r="B12" s="3">
        <f>B6-B10</f>
        <v>-5</v>
      </c>
      <c r="C12" s="3">
        <f>C6-C10</f>
        <v>-5</v>
      </c>
      <c r="D12" s="3">
        <f t="shared" ref="D12:AE12" si="3">D6-D10</f>
        <v>0.77800000000000002</v>
      </c>
      <c r="E12" s="3">
        <f t="shared" si="3"/>
        <v>0.77800000000000002</v>
      </c>
      <c r="F12" s="3">
        <f t="shared" si="3"/>
        <v>0.77800000000000002</v>
      </c>
      <c r="G12" s="3">
        <f t="shared" si="3"/>
        <v>0.77800000000000002</v>
      </c>
      <c r="H12" s="3">
        <f t="shared" si="3"/>
        <v>0.77800000000000002</v>
      </c>
      <c r="I12" s="3">
        <f t="shared" si="3"/>
        <v>0.77800000000000002</v>
      </c>
      <c r="J12" s="3">
        <f t="shared" si="3"/>
        <v>0.77800000000000002</v>
      </c>
      <c r="K12" s="3">
        <f t="shared" si="3"/>
        <v>0.77800000000000002</v>
      </c>
      <c r="L12" s="3">
        <f t="shared" si="3"/>
        <v>0.77800000000000002</v>
      </c>
      <c r="M12" s="3">
        <f t="shared" si="3"/>
        <v>0.77800000000000002</v>
      </c>
      <c r="N12" s="3">
        <f t="shared" si="3"/>
        <v>0.77800000000000002</v>
      </c>
      <c r="O12" s="3">
        <f t="shared" si="3"/>
        <v>0.77800000000000002</v>
      </c>
      <c r="P12" s="3">
        <f t="shared" si="3"/>
        <v>0.77800000000000002</v>
      </c>
      <c r="Q12" s="3">
        <f t="shared" si="3"/>
        <v>0.77800000000000002</v>
      </c>
      <c r="R12" s="3">
        <f t="shared" si="3"/>
        <v>0.77800000000000002</v>
      </c>
      <c r="S12" s="3">
        <f t="shared" si="3"/>
        <v>0.77800000000000002</v>
      </c>
      <c r="T12" s="3">
        <f t="shared" si="3"/>
        <v>0.77800000000000002</v>
      </c>
      <c r="U12" s="3">
        <f t="shared" si="3"/>
        <v>0.77800000000000002</v>
      </c>
      <c r="V12" s="3">
        <f t="shared" si="3"/>
        <v>0.77800000000000002</v>
      </c>
      <c r="W12" s="3">
        <f t="shared" si="3"/>
        <v>0.77800000000000002</v>
      </c>
      <c r="X12" s="3">
        <f t="shared" si="3"/>
        <v>0.77800000000000002</v>
      </c>
      <c r="Y12" s="3">
        <f t="shared" si="3"/>
        <v>0.77800000000000002</v>
      </c>
      <c r="Z12" s="3">
        <f t="shared" si="3"/>
        <v>0.77800000000000002</v>
      </c>
      <c r="AA12" s="3">
        <f t="shared" si="3"/>
        <v>0.77800000000000002</v>
      </c>
      <c r="AB12" s="3">
        <f t="shared" si="3"/>
        <v>0.77800000000000002</v>
      </c>
      <c r="AC12" s="3">
        <f t="shared" si="3"/>
        <v>0.77800000000000002</v>
      </c>
      <c r="AD12" s="3">
        <f t="shared" si="3"/>
        <v>0.77800000000000002</v>
      </c>
      <c r="AE12" s="3">
        <f t="shared" si="3"/>
        <v>0.77800000000000002</v>
      </c>
      <c r="AF12" s="3">
        <f>SUM(B12:AE12)</f>
        <v>11.784000000000008</v>
      </c>
    </row>
    <row r="14" spans="1:32">
      <c r="B14" s="4" t="s">
        <v>8</v>
      </c>
      <c r="C14" s="5">
        <f>IRR(B12:AE12)</f>
        <v>6.1173020746308371E-2</v>
      </c>
    </row>
    <row r="15" spans="1:32">
      <c r="B15" s="6" t="s">
        <v>9</v>
      </c>
      <c r="C15" s="15">
        <f>NPV(0.0607,(B12:AE12))</f>
        <v>4.6341701010188169E-2</v>
      </c>
    </row>
    <row r="16" spans="1:3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8" spans="1:1">
      <c r="A18" s="1" t="s">
        <v>10</v>
      </c>
    </row>
    <row r="19" spans="1:1">
      <c r="A19" t="s">
        <v>64</v>
      </c>
    </row>
    <row r="20" spans="1:1">
      <c r="A20" t="s">
        <v>217</v>
      </c>
    </row>
    <row r="21" spans="1:1">
      <c r="A21" t="s">
        <v>218</v>
      </c>
    </row>
    <row r="22" spans="1:1">
      <c r="A22" t="s">
        <v>14</v>
      </c>
    </row>
    <row r="23" spans="1:1">
      <c r="A23" t="s">
        <v>67</v>
      </c>
    </row>
    <row r="24" spans="1:1">
      <c r="A24" t="s">
        <v>68</v>
      </c>
    </row>
    <row r="26" spans="1:1">
      <c r="A26" s="1" t="s">
        <v>186</v>
      </c>
    </row>
    <row r="28" spans="1:1">
      <c r="A28" s="1" t="s">
        <v>18</v>
      </c>
    </row>
    <row r="29" spans="1:1">
      <c r="A29" t="s">
        <v>219</v>
      </c>
    </row>
    <row r="30" spans="1:1">
      <c r="A30" t="s">
        <v>220</v>
      </c>
    </row>
    <row r="31" spans="1:1">
      <c r="A31" t="s">
        <v>92</v>
      </c>
    </row>
    <row r="32" spans="1:1">
      <c r="A32" s="1" t="s">
        <v>221</v>
      </c>
    </row>
    <row r="33" spans="1:1">
      <c r="A33" t="s">
        <v>222</v>
      </c>
    </row>
  </sheetData>
  <pageMargins left="0.7" right="0.7" top="0.75" bottom="0.75" header="0.3" footer="0.3"/>
  <pageSetup paperSize="9" orientation="portrait" horizontalDpi="0" verticalDpi="0" r:id="rId1"/>
  <headerFooter>
    <oddFooter>&amp;L_x000D_&amp;1#&amp;"Calibri"&amp;9&amp;K000000 INTERNAL. This information is accessible to ADB Management and staff. It may be shared outside ADB with appropriate permission.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94783-A184-4479-A3E4-93B8C40FF603}">
  <dimension ref="A1:AI34"/>
  <sheetViews>
    <sheetView topLeftCell="A17" zoomScale="130" zoomScaleNormal="130" workbookViewId="0">
      <selection activeCell="A36" sqref="A36"/>
    </sheetView>
  </sheetViews>
  <sheetFormatPr defaultRowHeight="14.45"/>
  <cols>
    <col min="1" max="1" width="30.7109375" customWidth="1"/>
    <col min="2" max="31" width="14.7109375" customWidth="1"/>
    <col min="32" max="32" width="22.7109375" customWidth="1"/>
  </cols>
  <sheetData>
    <row r="1" spans="1:35">
      <c r="A1" s="1" t="s">
        <v>223</v>
      </c>
      <c r="AA1" s="2"/>
      <c r="AB1" s="2"/>
      <c r="AC1" s="2"/>
      <c r="AD1" s="2"/>
      <c r="AE1" s="2"/>
      <c r="AF1" s="2"/>
    </row>
    <row r="2" spans="1:35">
      <c r="A2" s="7"/>
      <c r="B2" s="7"/>
      <c r="C2" s="7"/>
      <c r="D2" s="7"/>
      <c r="E2" s="7"/>
      <c r="F2" s="7"/>
      <c r="G2" s="7"/>
      <c r="H2" s="7"/>
      <c r="I2" s="7"/>
      <c r="J2" s="7"/>
      <c r="K2" s="7"/>
      <c r="L2" s="7"/>
      <c r="M2" s="7"/>
      <c r="N2" s="7"/>
      <c r="O2" s="7"/>
      <c r="P2" s="7"/>
      <c r="Q2" s="7"/>
      <c r="R2" s="7"/>
      <c r="S2" s="7"/>
      <c r="T2" s="7"/>
      <c r="U2" s="7"/>
      <c r="V2" s="7"/>
      <c r="W2" s="7"/>
      <c r="X2" s="7"/>
      <c r="Y2" s="7"/>
      <c r="Z2" s="7"/>
      <c r="AA2" s="8"/>
      <c r="AB2" s="8"/>
      <c r="AC2" s="8"/>
      <c r="AD2" s="8"/>
      <c r="AE2" s="8"/>
      <c r="AF2" s="11" t="s">
        <v>1</v>
      </c>
    </row>
    <row r="3" spans="1:35">
      <c r="A3" s="8"/>
      <c r="B3" s="9">
        <v>1</v>
      </c>
      <c r="C3" s="9">
        <v>2</v>
      </c>
      <c r="D3" s="9">
        <v>3</v>
      </c>
      <c r="E3" s="9">
        <v>4</v>
      </c>
      <c r="F3" s="9">
        <v>5</v>
      </c>
      <c r="G3" s="9">
        <v>6</v>
      </c>
      <c r="H3" s="9">
        <v>7</v>
      </c>
      <c r="I3" s="9">
        <v>8</v>
      </c>
      <c r="J3" s="9">
        <v>9</v>
      </c>
      <c r="K3" s="9">
        <v>10</v>
      </c>
      <c r="L3" s="9">
        <v>11</v>
      </c>
      <c r="M3" s="9">
        <v>12</v>
      </c>
      <c r="N3" s="9">
        <v>13</v>
      </c>
      <c r="O3" s="9">
        <v>14</v>
      </c>
      <c r="P3" s="9">
        <v>15</v>
      </c>
      <c r="Q3" s="9">
        <v>16</v>
      </c>
      <c r="R3" s="9">
        <v>17</v>
      </c>
      <c r="S3" s="9">
        <v>18</v>
      </c>
      <c r="T3" s="9">
        <v>19</v>
      </c>
      <c r="U3" s="9">
        <v>20</v>
      </c>
      <c r="V3" s="9">
        <v>21</v>
      </c>
      <c r="W3" s="9">
        <v>22</v>
      </c>
      <c r="X3" s="9">
        <v>23</v>
      </c>
      <c r="Y3" s="9">
        <v>24</v>
      </c>
      <c r="Z3" s="9">
        <v>25</v>
      </c>
      <c r="AA3" s="9">
        <v>26</v>
      </c>
      <c r="AB3" s="9">
        <v>27</v>
      </c>
      <c r="AC3" s="9">
        <v>28</v>
      </c>
      <c r="AD3" s="9">
        <v>29</v>
      </c>
      <c r="AE3" s="9">
        <v>30</v>
      </c>
      <c r="AF3" s="11" t="s">
        <v>2</v>
      </c>
    </row>
    <row r="4" spans="1:3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6" spans="1:35">
      <c r="A6" t="s">
        <v>3</v>
      </c>
      <c r="B6" s="3">
        <v>0</v>
      </c>
      <c r="C6" s="3">
        <v>0</v>
      </c>
      <c r="D6" s="3">
        <v>0</v>
      </c>
      <c r="E6" s="3">
        <v>6</v>
      </c>
      <c r="F6" s="3">
        <v>9</v>
      </c>
      <c r="G6" s="3">
        <v>12</v>
      </c>
      <c r="H6" s="3">
        <v>15</v>
      </c>
      <c r="I6" s="3">
        <v>18</v>
      </c>
      <c r="J6" s="3">
        <v>21</v>
      </c>
      <c r="K6" s="3">
        <v>24</v>
      </c>
      <c r="L6" s="3">
        <v>25.339500000000001</v>
      </c>
      <c r="M6" s="3">
        <v>25.339500000000001</v>
      </c>
      <c r="N6" s="3">
        <v>25.339500000000001</v>
      </c>
      <c r="O6" s="3">
        <v>25.339500000000001</v>
      </c>
      <c r="P6" s="3">
        <v>25.339500000000001</v>
      </c>
      <c r="Q6" s="3">
        <v>25.339500000000001</v>
      </c>
      <c r="R6" s="3">
        <v>25.339500000000001</v>
      </c>
      <c r="S6" s="3">
        <v>25.339500000000001</v>
      </c>
      <c r="T6" s="3">
        <v>25.339500000000001</v>
      </c>
      <c r="U6" s="3">
        <v>25.339500000000001</v>
      </c>
      <c r="V6" s="3">
        <v>25.339500000000001</v>
      </c>
      <c r="W6" s="3">
        <v>25.339500000000001</v>
      </c>
      <c r="X6" s="3">
        <v>25.339500000000001</v>
      </c>
      <c r="Y6" s="3">
        <v>25.339500000000001</v>
      </c>
      <c r="Z6" s="3">
        <v>25.339500000000001</v>
      </c>
      <c r="AA6" s="3">
        <v>25.339500000000001</v>
      </c>
      <c r="AB6" s="3">
        <v>25.339500000000001</v>
      </c>
      <c r="AC6" s="3">
        <v>25.339500000000001</v>
      </c>
      <c r="AD6" s="3">
        <v>25.339500000000001</v>
      </c>
      <c r="AE6" s="3">
        <v>25.339500000000001</v>
      </c>
      <c r="AF6" s="3">
        <f t="shared" ref="AF6:AF10" si="0">SUM(B6:AE6)</f>
        <v>611.79</v>
      </c>
      <c r="AI6" s="3"/>
    </row>
    <row r="8" spans="1:35">
      <c r="A8" t="s">
        <v>4</v>
      </c>
      <c r="B8" s="3">
        <v>24.84</v>
      </c>
      <c r="C8" s="3">
        <v>24.84</v>
      </c>
      <c r="D8" s="3">
        <v>24.84</v>
      </c>
      <c r="E8" s="3">
        <v>24.84</v>
      </c>
      <c r="F8" s="3">
        <v>24.84</v>
      </c>
      <c r="G8" s="3">
        <v>24.84</v>
      </c>
      <c r="H8" s="3">
        <v>24.84</v>
      </c>
      <c r="I8" s="3">
        <v>24.84</v>
      </c>
      <c r="J8" s="3">
        <v>24.84</v>
      </c>
      <c r="K8" s="3">
        <v>24.84</v>
      </c>
      <c r="AF8" s="3">
        <f t="shared" si="0"/>
        <v>248.4</v>
      </c>
    </row>
    <row r="9" spans="1:35">
      <c r="A9" t="s">
        <v>5</v>
      </c>
      <c r="D9" s="3"/>
      <c r="E9" s="3">
        <f>SUM(B8:D8)*0.02</f>
        <v>1.4903999999999999</v>
      </c>
      <c r="F9" s="3">
        <f>SUM(B8:E8)*0.02</f>
        <v>1.9872000000000001</v>
      </c>
      <c r="G9" s="3">
        <f>SUM(B8:F8)*0.02</f>
        <v>2.484</v>
      </c>
      <c r="H9" s="3">
        <f>SUM(B8:G8)*0.02</f>
        <v>2.9807999999999999</v>
      </c>
      <c r="I9" s="3">
        <f>SUM(B8:H8)*0.02</f>
        <v>3.4775999999999998</v>
      </c>
      <c r="J9" s="3">
        <f>SUM(B8:I8)*0.02</f>
        <v>3.9744000000000002</v>
      </c>
      <c r="K9" s="3">
        <f>SUM(B8:J8)*0.02</f>
        <v>4.4712000000000005</v>
      </c>
      <c r="L9" s="3">
        <f>SUM(B8:K8)*0.02</f>
        <v>4.968</v>
      </c>
      <c r="M9" s="3">
        <f>L9</f>
        <v>4.968</v>
      </c>
      <c r="N9" s="3">
        <f t="shared" ref="N9:AE9" si="1">M9</f>
        <v>4.968</v>
      </c>
      <c r="O9" s="3">
        <f t="shared" si="1"/>
        <v>4.968</v>
      </c>
      <c r="P9" s="3">
        <f t="shared" si="1"/>
        <v>4.968</v>
      </c>
      <c r="Q9" s="3">
        <f t="shared" si="1"/>
        <v>4.968</v>
      </c>
      <c r="R9" s="3">
        <f t="shared" si="1"/>
        <v>4.968</v>
      </c>
      <c r="S9" s="3">
        <f t="shared" si="1"/>
        <v>4.968</v>
      </c>
      <c r="T9" s="3">
        <f t="shared" si="1"/>
        <v>4.968</v>
      </c>
      <c r="U9" s="3">
        <f t="shared" si="1"/>
        <v>4.968</v>
      </c>
      <c r="V9" s="3">
        <f t="shared" si="1"/>
        <v>4.968</v>
      </c>
      <c r="W9" s="3">
        <f t="shared" si="1"/>
        <v>4.968</v>
      </c>
      <c r="X9" s="3">
        <f t="shared" si="1"/>
        <v>4.968</v>
      </c>
      <c r="Y9" s="3">
        <f t="shared" si="1"/>
        <v>4.968</v>
      </c>
      <c r="Z9" s="3">
        <f t="shared" si="1"/>
        <v>4.968</v>
      </c>
      <c r="AA9" s="3">
        <f t="shared" si="1"/>
        <v>4.968</v>
      </c>
      <c r="AB9" s="3">
        <f t="shared" si="1"/>
        <v>4.968</v>
      </c>
      <c r="AC9" s="3">
        <f t="shared" si="1"/>
        <v>4.968</v>
      </c>
      <c r="AD9" s="3">
        <f t="shared" si="1"/>
        <v>4.968</v>
      </c>
      <c r="AE9" s="3">
        <f t="shared" si="1"/>
        <v>4.968</v>
      </c>
      <c r="AF9" s="3">
        <f t="shared" si="0"/>
        <v>120.22560000000006</v>
      </c>
    </row>
    <row r="10" spans="1:35">
      <c r="A10" t="s">
        <v>6</v>
      </c>
      <c r="B10">
        <f t="shared" ref="B10:AE10" si="2">B8+B9</f>
        <v>24.84</v>
      </c>
      <c r="C10" s="3">
        <f t="shared" si="2"/>
        <v>24.84</v>
      </c>
      <c r="D10" s="3">
        <f t="shared" si="2"/>
        <v>24.84</v>
      </c>
      <c r="E10" s="3">
        <f t="shared" si="2"/>
        <v>26.330400000000001</v>
      </c>
      <c r="F10" s="3">
        <f t="shared" si="2"/>
        <v>26.827200000000001</v>
      </c>
      <c r="G10" s="3">
        <f t="shared" si="2"/>
        <v>27.323999999999998</v>
      </c>
      <c r="H10" s="3">
        <f t="shared" si="2"/>
        <v>27.820799999999998</v>
      </c>
      <c r="I10" s="3">
        <f t="shared" si="2"/>
        <v>28.317599999999999</v>
      </c>
      <c r="J10" s="3">
        <f t="shared" si="2"/>
        <v>28.814399999999999</v>
      </c>
      <c r="K10" s="3">
        <f t="shared" si="2"/>
        <v>29.311199999999999</v>
      </c>
      <c r="L10" s="3">
        <f t="shared" si="2"/>
        <v>4.968</v>
      </c>
      <c r="M10" s="3">
        <f t="shared" si="2"/>
        <v>4.968</v>
      </c>
      <c r="N10" s="3">
        <f t="shared" si="2"/>
        <v>4.968</v>
      </c>
      <c r="O10" s="3">
        <f t="shared" si="2"/>
        <v>4.968</v>
      </c>
      <c r="P10" s="3">
        <f t="shared" si="2"/>
        <v>4.968</v>
      </c>
      <c r="Q10" s="3">
        <f t="shared" si="2"/>
        <v>4.968</v>
      </c>
      <c r="R10" s="3">
        <f t="shared" si="2"/>
        <v>4.968</v>
      </c>
      <c r="S10" s="3">
        <f t="shared" si="2"/>
        <v>4.968</v>
      </c>
      <c r="T10" s="3">
        <f t="shared" si="2"/>
        <v>4.968</v>
      </c>
      <c r="U10" s="3">
        <f t="shared" si="2"/>
        <v>4.968</v>
      </c>
      <c r="V10" s="3">
        <f t="shared" si="2"/>
        <v>4.968</v>
      </c>
      <c r="W10" s="3">
        <f t="shared" si="2"/>
        <v>4.968</v>
      </c>
      <c r="X10" s="3">
        <f t="shared" si="2"/>
        <v>4.968</v>
      </c>
      <c r="Y10" s="3">
        <f t="shared" si="2"/>
        <v>4.968</v>
      </c>
      <c r="Z10" s="3">
        <f t="shared" si="2"/>
        <v>4.968</v>
      </c>
      <c r="AA10" s="3">
        <f t="shared" si="2"/>
        <v>4.968</v>
      </c>
      <c r="AB10" s="3">
        <f t="shared" si="2"/>
        <v>4.968</v>
      </c>
      <c r="AC10" s="3">
        <f t="shared" si="2"/>
        <v>4.968</v>
      </c>
      <c r="AD10" s="3">
        <f t="shared" si="2"/>
        <v>4.968</v>
      </c>
      <c r="AE10" s="3">
        <f t="shared" si="2"/>
        <v>4.968</v>
      </c>
      <c r="AF10" s="3">
        <f t="shared" si="0"/>
        <v>368.62560000000036</v>
      </c>
    </row>
    <row r="12" spans="1:35">
      <c r="A12" t="s">
        <v>7</v>
      </c>
      <c r="B12" s="3">
        <f>B6-B10</f>
        <v>-24.84</v>
      </c>
      <c r="C12" s="3">
        <f>C6-C10</f>
        <v>-24.84</v>
      </c>
      <c r="D12" s="3">
        <f t="shared" ref="D12:AE12" si="3">D6-D10</f>
        <v>-24.84</v>
      </c>
      <c r="E12" s="3">
        <f t="shared" si="3"/>
        <v>-20.330400000000001</v>
      </c>
      <c r="F12" s="3">
        <f t="shared" si="3"/>
        <v>-17.827200000000001</v>
      </c>
      <c r="G12" s="3">
        <f t="shared" si="3"/>
        <v>-15.323999999999998</v>
      </c>
      <c r="H12" s="3">
        <f t="shared" si="3"/>
        <v>-12.820799999999998</v>
      </c>
      <c r="I12" s="3">
        <f t="shared" si="3"/>
        <v>-10.317599999999999</v>
      </c>
      <c r="J12" s="3">
        <f t="shared" si="3"/>
        <v>-7.8143999999999991</v>
      </c>
      <c r="K12" s="3">
        <f t="shared" si="3"/>
        <v>-5.3111999999999995</v>
      </c>
      <c r="L12" s="3">
        <f t="shared" si="3"/>
        <v>20.371500000000001</v>
      </c>
      <c r="M12" s="3">
        <f t="shared" si="3"/>
        <v>20.371500000000001</v>
      </c>
      <c r="N12" s="3">
        <f t="shared" si="3"/>
        <v>20.371500000000001</v>
      </c>
      <c r="O12" s="3">
        <f t="shared" si="3"/>
        <v>20.371500000000001</v>
      </c>
      <c r="P12" s="3">
        <f t="shared" si="3"/>
        <v>20.371500000000001</v>
      </c>
      <c r="Q12" s="3">
        <f t="shared" si="3"/>
        <v>20.371500000000001</v>
      </c>
      <c r="R12" s="3">
        <f t="shared" si="3"/>
        <v>20.371500000000001</v>
      </c>
      <c r="S12" s="3">
        <f t="shared" si="3"/>
        <v>20.371500000000001</v>
      </c>
      <c r="T12" s="3">
        <f t="shared" si="3"/>
        <v>20.371500000000001</v>
      </c>
      <c r="U12" s="3">
        <f t="shared" si="3"/>
        <v>20.371500000000001</v>
      </c>
      <c r="V12" s="3">
        <f t="shared" si="3"/>
        <v>20.371500000000001</v>
      </c>
      <c r="W12" s="3">
        <f t="shared" si="3"/>
        <v>20.371500000000001</v>
      </c>
      <c r="X12" s="3">
        <f t="shared" si="3"/>
        <v>20.371500000000001</v>
      </c>
      <c r="Y12" s="3">
        <f t="shared" si="3"/>
        <v>20.371500000000001</v>
      </c>
      <c r="Z12" s="3">
        <f t="shared" si="3"/>
        <v>20.371500000000001</v>
      </c>
      <c r="AA12" s="3">
        <f t="shared" si="3"/>
        <v>20.371500000000001</v>
      </c>
      <c r="AB12" s="3">
        <f t="shared" si="3"/>
        <v>20.371500000000001</v>
      </c>
      <c r="AC12" s="3">
        <f t="shared" si="3"/>
        <v>20.371500000000001</v>
      </c>
      <c r="AD12" s="3">
        <f t="shared" si="3"/>
        <v>20.371500000000001</v>
      </c>
      <c r="AE12" s="3">
        <f t="shared" si="3"/>
        <v>20.371500000000001</v>
      </c>
      <c r="AF12" s="3">
        <f>SUM(B12:AE12)</f>
        <v>243.16439999999997</v>
      </c>
    </row>
    <row r="14" spans="1:35">
      <c r="B14" s="4" t="s">
        <v>8</v>
      </c>
      <c r="C14" s="5">
        <f>IRR(B12:AE12)</f>
        <v>6.0700625912903927E-2</v>
      </c>
    </row>
    <row r="15" spans="1:35">
      <c r="B15" s="6" t="s">
        <v>9</v>
      </c>
      <c r="C15" s="15">
        <f>NPV(0.0607,(B12:AE12))</f>
        <v>1.1142369897489024E-3</v>
      </c>
    </row>
    <row r="16" spans="1:3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8" spans="1:1">
      <c r="A18" s="1" t="s">
        <v>10</v>
      </c>
    </row>
    <row r="19" spans="1:1">
      <c r="A19" t="s">
        <v>224</v>
      </c>
    </row>
    <row r="20" spans="1:1">
      <c r="A20" t="s">
        <v>225</v>
      </c>
    </row>
    <row r="21" spans="1:1">
      <c r="A21" t="s">
        <v>208</v>
      </c>
    </row>
    <row r="22" spans="1:1">
      <c r="A22" t="s">
        <v>28</v>
      </c>
    </row>
    <row r="23" spans="1:1">
      <c r="A23" t="s">
        <v>226</v>
      </c>
    </row>
    <row r="24" spans="1:1">
      <c r="A24" t="s">
        <v>16</v>
      </c>
    </row>
    <row r="26" spans="1:1">
      <c r="A26" s="1" t="s">
        <v>186</v>
      </c>
    </row>
    <row r="28" spans="1:1">
      <c r="A28" s="1" t="s">
        <v>18</v>
      </c>
    </row>
    <row r="29" spans="1:1">
      <c r="A29" t="s">
        <v>227</v>
      </c>
    </row>
    <row r="30" spans="1:1">
      <c r="A30" t="s">
        <v>228</v>
      </c>
    </row>
    <row r="31" spans="1:1">
      <c r="A31" t="s">
        <v>229</v>
      </c>
    </row>
    <row r="32" spans="1:1">
      <c r="A32" t="s">
        <v>230</v>
      </c>
    </row>
    <row r="33" spans="1:1">
      <c r="A33" s="1" t="s">
        <v>231</v>
      </c>
    </row>
    <row r="34" spans="1:1">
      <c r="A34" t="s">
        <v>232</v>
      </c>
    </row>
  </sheetData>
  <pageMargins left="0.7" right="0.7" top="0.75" bottom="0.75" header="0.3" footer="0.3"/>
  <headerFooter>
    <oddFooter>&amp;L_x000D_&amp;1#&amp;"Calibri"&amp;9&amp;K000000 INTERNAL. This information is accessible to ADB Management and staff. It may be shared outside ADB with appropriate permission.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1B5AE-C0CF-4EC5-8F47-6EA0CD0D409B}">
  <dimension ref="A1:AI39"/>
  <sheetViews>
    <sheetView tabSelected="1" topLeftCell="A24" zoomScale="85" zoomScaleNormal="85" workbookViewId="0">
      <selection activeCell="A36" sqref="A36"/>
    </sheetView>
  </sheetViews>
  <sheetFormatPr defaultRowHeight="14.45"/>
  <cols>
    <col min="1" max="1" width="30.7109375" customWidth="1"/>
    <col min="2" max="31" width="12.7109375" customWidth="1"/>
    <col min="32" max="32" width="18.7109375" customWidth="1"/>
  </cols>
  <sheetData>
    <row r="1" spans="1:35">
      <c r="A1" s="1" t="s">
        <v>233</v>
      </c>
      <c r="AA1" s="2"/>
      <c r="AB1" s="2"/>
      <c r="AC1" s="2"/>
      <c r="AD1" s="2"/>
      <c r="AE1" s="2"/>
      <c r="AF1" s="2"/>
    </row>
    <row r="2" spans="1:35">
      <c r="A2" s="7"/>
      <c r="B2" s="7"/>
      <c r="C2" s="7"/>
      <c r="D2" s="7"/>
      <c r="E2" s="7"/>
      <c r="F2" s="7"/>
      <c r="G2" s="7"/>
      <c r="H2" s="7"/>
      <c r="I2" s="7"/>
      <c r="J2" s="7"/>
      <c r="K2" s="7"/>
      <c r="L2" s="7"/>
      <c r="M2" s="7"/>
      <c r="N2" s="7"/>
      <c r="O2" s="7"/>
      <c r="P2" s="7"/>
      <c r="Q2" s="7"/>
      <c r="R2" s="7"/>
      <c r="S2" s="7"/>
      <c r="T2" s="7"/>
      <c r="U2" s="7"/>
      <c r="V2" s="7"/>
      <c r="W2" s="7"/>
      <c r="X2" s="7"/>
      <c r="Y2" s="7"/>
      <c r="Z2" s="7"/>
      <c r="AA2" s="8"/>
      <c r="AB2" s="8"/>
      <c r="AC2" s="8"/>
      <c r="AD2" s="8"/>
      <c r="AE2" s="8"/>
      <c r="AF2" s="11" t="s">
        <v>1</v>
      </c>
    </row>
    <row r="3" spans="1:35">
      <c r="A3" s="8"/>
      <c r="B3" s="9">
        <v>1</v>
      </c>
      <c r="C3" s="9">
        <v>2</v>
      </c>
      <c r="D3" s="9">
        <v>3</v>
      </c>
      <c r="E3" s="9">
        <v>4</v>
      </c>
      <c r="F3" s="9">
        <v>5</v>
      </c>
      <c r="G3" s="9">
        <v>6</v>
      </c>
      <c r="H3" s="9">
        <v>7</v>
      </c>
      <c r="I3" s="9">
        <v>8</v>
      </c>
      <c r="J3" s="9">
        <v>9</v>
      </c>
      <c r="K3" s="9">
        <v>10</v>
      </c>
      <c r="L3" s="9">
        <v>11</v>
      </c>
      <c r="M3" s="9">
        <v>12</v>
      </c>
      <c r="N3" s="9">
        <v>13</v>
      </c>
      <c r="O3" s="9">
        <v>14</v>
      </c>
      <c r="P3" s="9">
        <v>15</v>
      </c>
      <c r="Q3" s="9">
        <v>16</v>
      </c>
      <c r="R3" s="9">
        <v>17</v>
      </c>
      <c r="S3" s="9">
        <v>18</v>
      </c>
      <c r="T3" s="9">
        <v>19</v>
      </c>
      <c r="U3" s="9">
        <v>20</v>
      </c>
      <c r="V3" s="9">
        <v>21</v>
      </c>
      <c r="W3" s="9">
        <v>22</v>
      </c>
      <c r="X3" s="9">
        <v>23</v>
      </c>
      <c r="Y3" s="9">
        <v>24</v>
      </c>
      <c r="Z3" s="9">
        <v>25</v>
      </c>
      <c r="AA3" s="9">
        <v>26</v>
      </c>
      <c r="AB3" s="9">
        <v>27</v>
      </c>
      <c r="AC3" s="9">
        <v>28</v>
      </c>
      <c r="AD3" s="9">
        <v>29</v>
      </c>
      <c r="AE3" s="9">
        <v>30</v>
      </c>
      <c r="AF3" s="11" t="s">
        <v>2</v>
      </c>
    </row>
    <row r="4" spans="1:3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6" spans="1:35">
      <c r="A6" t="s">
        <v>3</v>
      </c>
      <c r="B6" s="3">
        <v>0</v>
      </c>
      <c r="C6" s="3">
        <v>0</v>
      </c>
      <c r="D6" s="3">
        <v>3</v>
      </c>
      <c r="E6" s="3">
        <v>6</v>
      </c>
      <c r="F6" s="3">
        <v>9</v>
      </c>
      <c r="G6" s="3">
        <v>12</v>
      </c>
      <c r="H6" s="3">
        <v>15</v>
      </c>
      <c r="I6" s="3">
        <v>18</v>
      </c>
      <c r="J6" s="3">
        <v>21</v>
      </c>
      <c r="K6" s="3">
        <v>24</v>
      </c>
      <c r="L6" s="3">
        <v>32.56</v>
      </c>
      <c r="M6" s="3">
        <v>32.56</v>
      </c>
      <c r="N6" s="3">
        <v>32.56</v>
      </c>
      <c r="O6" s="3">
        <v>32.56</v>
      </c>
      <c r="P6" s="3">
        <v>32.56</v>
      </c>
      <c r="Q6" s="3">
        <v>32.56</v>
      </c>
      <c r="R6" s="3">
        <v>32.56</v>
      </c>
      <c r="S6" s="3">
        <v>32.56</v>
      </c>
      <c r="T6" s="3">
        <v>32.56</v>
      </c>
      <c r="U6" s="3">
        <v>32.56</v>
      </c>
      <c r="V6" s="3">
        <v>32.56</v>
      </c>
      <c r="W6" s="3">
        <v>32.56</v>
      </c>
      <c r="X6" s="3">
        <v>32.56</v>
      </c>
      <c r="Y6" s="3">
        <v>32.56</v>
      </c>
      <c r="Z6" s="3">
        <v>32.56</v>
      </c>
      <c r="AA6" s="3">
        <v>32.56</v>
      </c>
      <c r="AB6" s="3">
        <v>32.56</v>
      </c>
      <c r="AC6" s="3">
        <v>32.56</v>
      </c>
      <c r="AD6" s="3">
        <v>32.56</v>
      </c>
      <c r="AE6" s="3">
        <v>32.56</v>
      </c>
      <c r="AF6" s="3">
        <f>SUM(B6:AE6)</f>
        <v>759.19999999999959</v>
      </c>
      <c r="AI6" s="3"/>
    </row>
    <row r="8" spans="1:35">
      <c r="A8" t="s">
        <v>4</v>
      </c>
      <c r="B8" s="3">
        <v>30</v>
      </c>
      <c r="C8" s="3">
        <v>30</v>
      </c>
      <c r="D8" s="3">
        <v>30</v>
      </c>
      <c r="E8" s="3">
        <v>30</v>
      </c>
      <c r="F8" s="3">
        <v>30</v>
      </c>
      <c r="G8" s="3">
        <v>30</v>
      </c>
      <c r="H8" s="3">
        <v>30</v>
      </c>
      <c r="I8" s="3">
        <v>30</v>
      </c>
      <c r="J8" s="3">
        <v>30</v>
      </c>
      <c r="K8" s="3">
        <v>30</v>
      </c>
      <c r="AF8" s="3">
        <f t="shared" ref="AF8:AF10" si="0">SUM(B8:AE8)</f>
        <v>300</v>
      </c>
    </row>
    <row r="9" spans="1:35">
      <c r="A9" t="s">
        <v>5</v>
      </c>
      <c r="D9" s="3">
        <f>SUM(B8:C8)*0.02</f>
        <v>1.2</v>
      </c>
      <c r="E9" s="3">
        <f>SUM(B8:D8)*0.02</f>
        <v>1.8</v>
      </c>
      <c r="F9" s="3">
        <f>SUM(B8:E8)*0.02</f>
        <v>2.4</v>
      </c>
      <c r="G9" s="3">
        <f>SUM(B8:F8)*0.02</f>
        <v>3</v>
      </c>
      <c r="H9" s="3">
        <f>SUM(B8:G8)*0.02</f>
        <v>3.6</v>
      </c>
      <c r="I9" s="3">
        <f>SUM(B8:H8)*0.02</f>
        <v>4.2</v>
      </c>
      <c r="J9" s="3">
        <f>SUM(B8:I8)*0.02</f>
        <v>4.8</v>
      </c>
      <c r="K9" s="3">
        <f>SUM(B8:J8)*0.02</f>
        <v>5.4</v>
      </c>
      <c r="L9" s="3">
        <f>SUM(B8:K8)*0.02</f>
        <v>6</v>
      </c>
      <c r="M9" s="3">
        <f>L9</f>
        <v>6</v>
      </c>
      <c r="N9" s="3">
        <f t="shared" ref="N9:AE9" si="1">M9</f>
        <v>6</v>
      </c>
      <c r="O9" s="3">
        <f t="shared" si="1"/>
        <v>6</v>
      </c>
      <c r="P9" s="3">
        <f t="shared" si="1"/>
        <v>6</v>
      </c>
      <c r="Q9" s="3">
        <f t="shared" si="1"/>
        <v>6</v>
      </c>
      <c r="R9" s="3">
        <f t="shared" si="1"/>
        <v>6</v>
      </c>
      <c r="S9" s="3">
        <f t="shared" si="1"/>
        <v>6</v>
      </c>
      <c r="T9" s="3">
        <f t="shared" si="1"/>
        <v>6</v>
      </c>
      <c r="U9" s="3">
        <f t="shared" si="1"/>
        <v>6</v>
      </c>
      <c r="V9" s="3">
        <f t="shared" si="1"/>
        <v>6</v>
      </c>
      <c r="W9" s="3">
        <f t="shared" si="1"/>
        <v>6</v>
      </c>
      <c r="X9" s="3">
        <f t="shared" si="1"/>
        <v>6</v>
      </c>
      <c r="Y9" s="3">
        <f t="shared" si="1"/>
        <v>6</v>
      </c>
      <c r="Z9" s="3">
        <f t="shared" si="1"/>
        <v>6</v>
      </c>
      <c r="AA9" s="3">
        <f t="shared" si="1"/>
        <v>6</v>
      </c>
      <c r="AB9" s="3">
        <f t="shared" si="1"/>
        <v>6</v>
      </c>
      <c r="AC9" s="3">
        <f t="shared" si="1"/>
        <v>6</v>
      </c>
      <c r="AD9" s="3">
        <f t="shared" si="1"/>
        <v>6</v>
      </c>
      <c r="AE9" s="3">
        <f t="shared" si="1"/>
        <v>6</v>
      </c>
      <c r="AF9" s="3">
        <f t="shared" si="0"/>
        <v>146.4</v>
      </c>
    </row>
    <row r="10" spans="1:35">
      <c r="A10" t="s">
        <v>6</v>
      </c>
      <c r="B10">
        <f t="shared" ref="B10:AE10" si="2">B8+B9</f>
        <v>30</v>
      </c>
      <c r="C10" s="3">
        <f t="shared" si="2"/>
        <v>30</v>
      </c>
      <c r="D10" s="3">
        <f t="shared" si="2"/>
        <v>31.2</v>
      </c>
      <c r="E10" s="3">
        <f t="shared" si="2"/>
        <v>31.8</v>
      </c>
      <c r="F10" s="3">
        <f t="shared" si="2"/>
        <v>32.4</v>
      </c>
      <c r="G10" s="3">
        <f t="shared" si="2"/>
        <v>33</v>
      </c>
      <c r="H10" s="3">
        <f t="shared" si="2"/>
        <v>33.6</v>
      </c>
      <c r="I10" s="3">
        <f t="shared" si="2"/>
        <v>34.200000000000003</v>
      </c>
      <c r="J10" s="3">
        <f t="shared" si="2"/>
        <v>34.799999999999997</v>
      </c>
      <c r="K10" s="3">
        <f t="shared" si="2"/>
        <v>35.4</v>
      </c>
      <c r="L10" s="3">
        <f t="shared" si="2"/>
        <v>6</v>
      </c>
      <c r="M10" s="3">
        <f t="shared" si="2"/>
        <v>6</v>
      </c>
      <c r="N10" s="3">
        <f t="shared" si="2"/>
        <v>6</v>
      </c>
      <c r="O10" s="3">
        <f t="shared" si="2"/>
        <v>6</v>
      </c>
      <c r="P10" s="3">
        <f t="shared" si="2"/>
        <v>6</v>
      </c>
      <c r="Q10" s="3">
        <f t="shared" si="2"/>
        <v>6</v>
      </c>
      <c r="R10" s="3">
        <f t="shared" si="2"/>
        <v>6</v>
      </c>
      <c r="S10" s="3">
        <f t="shared" si="2"/>
        <v>6</v>
      </c>
      <c r="T10" s="3">
        <f t="shared" si="2"/>
        <v>6</v>
      </c>
      <c r="U10" s="3">
        <f t="shared" si="2"/>
        <v>6</v>
      </c>
      <c r="V10" s="3">
        <f t="shared" si="2"/>
        <v>6</v>
      </c>
      <c r="W10" s="3">
        <f t="shared" si="2"/>
        <v>6</v>
      </c>
      <c r="X10" s="3">
        <f t="shared" si="2"/>
        <v>6</v>
      </c>
      <c r="Y10" s="3">
        <f t="shared" si="2"/>
        <v>6</v>
      </c>
      <c r="Z10" s="3">
        <f t="shared" si="2"/>
        <v>6</v>
      </c>
      <c r="AA10" s="3">
        <f t="shared" si="2"/>
        <v>6</v>
      </c>
      <c r="AB10" s="3">
        <f t="shared" si="2"/>
        <v>6</v>
      </c>
      <c r="AC10" s="3">
        <f t="shared" si="2"/>
        <v>6</v>
      </c>
      <c r="AD10" s="3">
        <f t="shared" si="2"/>
        <v>6</v>
      </c>
      <c r="AE10" s="3">
        <f t="shared" si="2"/>
        <v>6</v>
      </c>
      <c r="AF10" s="3">
        <f t="shared" si="0"/>
        <v>446.4</v>
      </c>
    </row>
    <row r="12" spans="1:35">
      <c r="A12" t="s">
        <v>7</v>
      </c>
      <c r="B12" s="3">
        <f>B6-B10</f>
        <v>-30</v>
      </c>
      <c r="C12" s="3">
        <f>C6-C10</f>
        <v>-30</v>
      </c>
      <c r="D12" s="3">
        <f t="shared" ref="D12:AE12" si="3">D6-D10</f>
        <v>-28.2</v>
      </c>
      <c r="E12" s="3">
        <f t="shared" si="3"/>
        <v>-25.8</v>
      </c>
      <c r="F12" s="3">
        <f t="shared" si="3"/>
        <v>-23.4</v>
      </c>
      <c r="G12" s="3">
        <f t="shared" si="3"/>
        <v>-21</v>
      </c>
      <c r="H12" s="3">
        <f t="shared" si="3"/>
        <v>-18.600000000000001</v>
      </c>
      <c r="I12" s="3">
        <f t="shared" si="3"/>
        <v>-16.200000000000003</v>
      </c>
      <c r="J12" s="3">
        <f t="shared" si="3"/>
        <v>-13.799999999999997</v>
      </c>
      <c r="K12" s="3">
        <f t="shared" si="3"/>
        <v>-11.399999999999999</v>
      </c>
      <c r="L12" s="3">
        <f t="shared" si="3"/>
        <v>26.560000000000002</v>
      </c>
      <c r="M12" s="3">
        <f t="shared" si="3"/>
        <v>26.560000000000002</v>
      </c>
      <c r="N12" s="3">
        <f t="shared" si="3"/>
        <v>26.560000000000002</v>
      </c>
      <c r="O12" s="3">
        <f t="shared" si="3"/>
        <v>26.560000000000002</v>
      </c>
      <c r="P12" s="3">
        <f t="shared" si="3"/>
        <v>26.560000000000002</v>
      </c>
      <c r="Q12" s="3">
        <f t="shared" si="3"/>
        <v>26.560000000000002</v>
      </c>
      <c r="R12" s="3">
        <f t="shared" si="3"/>
        <v>26.560000000000002</v>
      </c>
      <c r="S12" s="3">
        <f t="shared" si="3"/>
        <v>26.560000000000002</v>
      </c>
      <c r="T12" s="3">
        <f t="shared" si="3"/>
        <v>26.560000000000002</v>
      </c>
      <c r="U12" s="3">
        <f t="shared" si="3"/>
        <v>26.560000000000002</v>
      </c>
      <c r="V12" s="3">
        <f t="shared" si="3"/>
        <v>26.560000000000002</v>
      </c>
      <c r="W12" s="3">
        <f t="shared" si="3"/>
        <v>26.560000000000002</v>
      </c>
      <c r="X12" s="3">
        <f t="shared" si="3"/>
        <v>26.560000000000002</v>
      </c>
      <c r="Y12" s="3">
        <f t="shared" si="3"/>
        <v>26.560000000000002</v>
      </c>
      <c r="Z12" s="3">
        <f t="shared" si="3"/>
        <v>26.560000000000002</v>
      </c>
      <c r="AA12" s="3">
        <f t="shared" si="3"/>
        <v>26.560000000000002</v>
      </c>
      <c r="AB12" s="3">
        <f t="shared" si="3"/>
        <v>26.560000000000002</v>
      </c>
      <c r="AC12" s="3">
        <f t="shared" si="3"/>
        <v>26.560000000000002</v>
      </c>
      <c r="AD12" s="3">
        <f t="shared" si="3"/>
        <v>26.560000000000002</v>
      </c>
      <c r="AE12" s="3">
        <f t="shared" si="3"/>
        <v>26.560000000000002</v>
      </c>
      <c r="AF12" s="3">
        <f>SUM(B12:AE12)</f>
        <v>312.80000000000007</v>
      </c>
    </row>
    <row r="14" spans="1:35">
      <c r="B14" s="4" t="s">
        <v>8</v>
      </c>
      <c r="C14" s="5">
        <f>IRR(B12:AE12)</f>
        <v>6.071456497584915E-2</v>
      </c>
    </row>
    <row r="15" spans="1:35">
      <c r="B15" s="6" t="s">
        <v>9</v>
      </c>
      <c r="C15" s="15">
        <f>NPV(0.0607,(B12:AE12))</f>
        <v>3.3084601763961906E-2</v>
      </c>
    </row>
    <row r="16" spans="1:3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8" spans="1:1">
      <c r="A18" s="1" t="s">
        <v>10</v>
      </c>
    </row>
    <row r="19" spans="1:1">
      <c r="A19" t="s">
        <v>234</v>
      </c>
    </row>
    <row r="20" spans="1:1">
      <c r="A20" t="s">
        <v>225</v>
      </c>
    </row>
    <row r="21" spans="1:1">
      <c r="A21" t="s">
        <v>235</v>
      </c>
    </row>
    <row r="22" spans="1:1">
      <c r="A22" t="s">
        <v>28</v>
      </c>
    </row>
    <row r="23" spans="1:1">
      <c r="A23" t="s">
        <v>236</v>
      </c>
    </row>
    <row r="24" spans="1:1">
      <c r="A24" t="s">
        <v>16</v>
      </c>
    </row>
    <row r="26" spans="1:1">
      <c r="A26" s="1" t="s">
        <v>210</v>
      </c>
    </row>
    <row r="28" spans="1:1">
      <c r="A28" s="1" t="s">
        <v>18</v>
      </c>
    </row>
    <row r="29" spans="1:1">
      <c r="A29" t="s">
        <v>237</v>
      </c>
    </row>
    <row r="30" spans="1:1">
      <c r="A30" t="s">
        <v>238</v>
      </c>
    </row>
    <row r="31" spans="1:1">
      <c r="A31" t="s">
        <v>239</v>
      </c>
    </row>
    <row r="32" spans="1:1">
      <c r="A32" s="1" t="s">
        <v>240</v>
      </c>
    </row>
    <row r="33" spans="1:8">
      <c r="A33" t="s">
        <v>241</v>
      </c>
    </row>
    <row r="39" spans="1:8">
      <c r="H39" s="17"/>
    </row>
  </sheetData>
  <pageMargins left="0.7" right="0.7" top="0.75" bottom="0.75" header="0.3" footer="0.3"/>
  <pageSetup paperSize="9" orientation="portrait" horizontalDpi="0" verticalDpi="0" r:id="rId1"/>
  <headerFooter>
    <oddFooter>&amp;L_x000D_&amp;1#&amp;"Calibri"&amp;9&amp;K000000 INTERNAL. This information is accessible to ADB Management and staff. It may be shared outside ADB with appropriate permission.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B5E47-A85E-4A3B-A259-E78C25D345A8}">
  <dimension ref="A1:AF34"/>
  <sheetViews>
    <sheetView topLeftCell="A19" zoomScale="130" zoomScaleNormal="130" workbookViewId="0">
      <selection activeCell="B37" sqref="B37"/>
    </sheetView>
  </sheetViews>
  <sheetFormatPr defaultRowHeight="14.45"/>
  <cols>
    <col min="1" max="1" width="30.7109375" customWidth="1"/>
    <col min="2" max="31" width="9.7109375" customWidth="1"/>
    <col min="32" max="32" width="18.7109375" customWidth="1"/>
  </cols>
  <sheetData>
    <row r="1" spans="1:32">
      <c r="A1" s="1" t="s">
        <v>242</v>
      </c>
      <c r="AA1" s="2"/>
      <c r="AB1" s="2"/>
      <c r="AC1" s="2"/>
      <c r="AD1" s="2"/>
      <c r="AE1" s="2"/>
      <c r="AF1" s="2"/>
    </row>
    <row r="2" spans="1:32">
      <c r="A2" s="7"/>
      <c r="B2" s="7"/>
      <c r="C2" s="7"/>
      <c r="D2" s="7"/>
      <c r="E2" s="7"/>
      <c r="F2" s="7"/>
      <c r="G2" s="7"/>
      <c r="H2" s="7"/>
      <c r="I2" s="7"/>
      <c r="J2" s="7"/>
      <c r="K2" s="7"/>
      <c r="L2" s="7"/>
      <c r="M2" s="7"/>
      <c r="N2" s="7"/>
      <c r="O2" s="7"/>
      <c r="P2" s="7"/>
      <c r="Q2" s="7"/>
      <c r="R2" s="7"/>
      <c r="S2" s="7"/>
      <c r="T2" s="7"/>
      <c r="U2" s="7"/>
      <c r="V2" s="7"/>
      <c r="W2" s="7"/>
      <c r="X2" s="7"/>
      <c r="Y2" s="7"/>
      <c r="Z2" s="7"/>
      <c r="AA2" s="8"/>
      <c r="AB2" s="8"/>
      <c r="AC2" s="8"/>
      <c r="AD2" s="8"/>
      <c r="AE2" s="8"/>
      <c r="AF2" s="11" t="s">
        <v>1</v>
      </c>
    </row>
    <row r="3" spans="1:32">
      <c r="A3" s="8"/>
      <c r="B3" s="9">
        <v>1</v>
      </c>
      <c r="C3" s="9">
        <v>2</v>
      </c>
      <c r="D3" s="9">
        <v>3</v>
      </c>
      <c r="E3" s="9">
        <v>4</v>
      </c>
      <c r="F3" s="9">
        <v>5</v>
      </c>
      <c r="G3" s="9">
        <v>6</v>
      </c>
      <c r="H3" s="9">
        <v>7</v>
      </c>
      <c r="I3" s="9">
        <v>8</v>
      </c>
      <c r="J3" s="9">
        <v>9</v>
      </c>
      <c r="K3" s="9">
        <v>10</v>
      </c>
      <c r="L3" s="9">
        <v>11</v>
      </c>
      <c r="M3" s="9">
        <v>12</v>
      </c>
      <c r="N3" s="9">
        <v>13</v>
      </c>
      <c r="O3" s="9">
        <v>14</v>
      </c>
      <c r="P3" s="9">
        <v>15</v>
      </c>
      <c r="Q3" s="9">
        <v>16</v>
      </c>
      <c r="R3" s="9">
        <v>17</v>
      </c>
      <c r="S3" s="9">
        <v>18</v>
      </c>
      <c r="T3" s="9">
        <v>19</v>
      </c>
      <c r="U3" s="9">
        <v>20</v>
      </c>
      <c r="V3" s="9">
        <v>21</v>
      </c>
      <c r="W3" s="9">
        <v>22</v>
      </c>
      <c r="X3" s="9">
        <v>23</v>
      </c>
      <c r="Y3" s="9">
        <v>24</v>
      </c>
      <c r="Z3" s="9">
        <v>25</v>
      </c>
      <c r="AA3" s="9">
        <v>26</v>
      </c>
      <c r="AB3" s="9">
        <v>27</v>
      </c>
      <c r="AC3" s="9">
        <v>28</v>
      </c>
      <c r="AD3" s="9">
        <v>29</v>
      </c>
      <c r="AE3" s="9">
        <v>30</v>
      </c>
      <c r="AF3" s="11" t="s">
        <v>2</v>
      </c>
    </row>
    <row r="4" spans="1:32">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6" spans="1:32">
      <c r="A6" t="s">
        <v>3</v>
      </c>
      <c r="B6" s="3">
        <v>0</v>
      </c>
      <c r="C6" s="3">
        <v>0</v>
      </c>
      <c r="D6" s="3">
        <v>0</v>
      </c>
      <c r="E6" s="17">
        <v>0.16200000000000001</v>
      </c>
      <c r="F6" s="17">
        <v>0.16200000000000001</v>
      </c>
      <c r="G6" s="17">
        <v>0.16200000000000001</v>
      </c>
      <c r="H6" s="17">
        <v>0.16200000000000001</v>
      </c>
      <c r="I6" s="17">
        <v>0.16200000000000001</v>
      </c>
      <c r="J6" s="17">
        <v>0.16200000000000001</v>
      </c>
      <c r="K6" s="17">
        <v>0.16200000000000001</v>
      </c>
      <c r="L6" s="17">
        <v>0.16200000000000001</v>
      </c>
      <c r="M6" s="17">
        <v>0.16200000000000001</v>
      </c>
      <c r="N6" s="17">
        <v>0.16200000000000001</v>
      </c>
      <c r="O6" s="17">
        <v>0.16200000000000001</v>
      </c>
      <c r="P6" s="17">
        <v>0.16200000000000001</v>
      </c>
      <c r="Q6" s="17">
        <v>0.16200000000000001</v>
      </c>
      <c r="R6" s="17">
        <v>0.16200000000000001</v>
      </c>
      <c r="S6" s="17">
        <v>0.16200000000000001</v>
      </c>
      <c r="T6" s="17">
        <v>0.16200000000000001</v>
      </c>
      <c r="U6" s="17">
        <v>0.16200000000000001</v>
      </c>
      <c r="V6" s="17">
        <v>0.16200000000000001</v>
      </c>
      <c r="W6" s="17">
        <v>0.16200000000000001</v>
      </c>
      <c r="X6" s="17">
        <v>0.16200000000000001</v>
      </c>
      <c r="Y6" s="17">
        <v>0.16200000000000001</v>
      </c>
      <c r="Z6" s="17">
        <v>0.16200000000000001</v>
      </c>
      <c r="AA6" s="17">
        <v>0.16200000000000001</v>
      </c>
      <c r="AB6" s="17">
        <v>0.16200000000000001</v>
      </c>
      <c r="AC6" s="17">
        <v>0.16200000000000001</v>
      </c>
      <c r="AD6" s="17">
        <v>0.16200000000000001</v>
      </c>
      <c r="AE6" s="17">
        <v>0.16200000000000001</v>
      </c>
      <c r="AF6" s="3">
        <f>SUM(B6:AE6)</f>
        <v>4.3739999999999988</v>
      </c>
    </row>
    <row r="8" spans="1:32">
      <c r="A8" t="s">
        <v>4</v>
      </c>
      <c r="B8" s="17">
        <v>0.53333299999999995</v>
      </c>
      <c r="C8" s="17">
        <v>0.53333299999999995</v>
      </c>
      <c r="D8" s="17">
        <v>0.53333299999999995</v>
      </c>
      <c r="H8" s="3"/>
      <c r="AF8" s="16">
        <f t="shared" ref="AF8:AF10" si="0">SUM(B8:AE8)</f>
        <v>1.5999989999999999</v>
      </c>
    </row>
    <row r="9" spans="1:32">
      <c r="A9" t="s">
        <v>5</v>
      </c>
      <c r="D9" s="3"/>
      <c r="E9" s="17">
        <f>SUM(B8:D8)*0.02</f>
        <v>3.1999979999999997E-2</v>
      </c>
      <c r="F9" s="17">
        <f>E9</f>
        <v>3.1999979999999997E-2</v>
      </c>
      <c r="G9" s="17">
        <f t="shared" ref="G9:AE9" si="1">F9</f>
        <v>3.1999979999999997E-2</v>
      </c>
      <c r="H9" s="17">
        <f t="shared" si="1"/>
        <v>3.1999979999999997E-2</v>
      </c>
      <c r="I9" s="17">
        <f t="shared" si="1"/>
        <v>3.1999979999999997E-2</v>
      </c>
      <c r="J9" s="17">
        <f t="shared" si="1"/>
        <v>3.1999979999999997E-2</v>
      </c>
      <c r="K9" s="17">
        <f t="shared" si="1"/>
        <v>3.1999979999999997E-2</v>
      </c>
      <c r="L9" s="17">
        <f t="shared" si="1"/>
        <v>3.1999979999999997E-2</v>
      </c>
      <c r="M9" s="17">
        <f t="shared" si="1"/>
        <v>3.1999979999999997E-2</v>
      </c>
      <c r="N9" s="17">
        <f t="shared" si="1"/>
        <v>3.1999979999999997E-2</v>
      </c>
      <c r="O9" s="17">
        <f t="shared" si="1"/>
        <v>3.1999979999999997E-2</v>
      </c>
      <c r="P9" s="17">
        <f t="shared" si="1"/>
        <v>3.1999979999999997E-2</v>
      </c>
      <c r="Q9" s="17">
        <f t="shared" si="1"/>
        <v>3.1999979999999997E-2</v>
      </c>
      <c r="R9" s="17">
        <f t="shared" si="1"/>
        <v>3.1999979999999997E-2</v>
      </c>
      <c r="S9" s="17">
        <f t="shared" si="1"/>
        <v>3.1999979999999997E-2</v>
      </c>
      <c r="T9" s="17">
        <f t="shared" si="1"/>
        <v>3.1999979999999997E-2</v>
      </c>
      <c r="U9" s="17">
        <f t="shared" si="1"/>
        <v>3.1999979999999997E-2</v>
      </c>
      <c r="V9" s="17">
        <f t="shared" si="1"/>
        <v>3.1999979999999997E-2</v>
      </c>
      <c r="W9" s="17">
        <f t="shared" si="1"/>
        <v>3.1999979999999997E-2</v>
      </c>
      <c r="X9" s="17">
        <f t="shared" si="1"/>
        <v>3.1999979999999997E-2</v>
      </c>
      <c r="Y9" s="17">
        <f t="shared" si="1"/>
        <v>3.1999979999999997E-2</v>
      </c>
      <c r="Z9" s="17">
        <f t="shared" si="1"/>
        <v>3.1999979999999997E-2</v>
      </c>
      <c r="AA9" s="17">
        <f t="shared" si="1"/>
        <v>3.1999979999999997E-2</v>
      </c>
      <c r="AB9" s="17">
        <f t="shared" si="1"/>
        <v>3.1999979999999997E-2</v>
      </c>
      <c r="AC9" s="17">
        <f t="shared" si="1"/>
        <v>3.1999979999999997E-2</v>
      </c>
      <c r="AD9" s="17">
        <f t="shared" si="1"/>
        <v>3.1999979999999997E-2</v>
      </c>
      <c r="AE9" s="17">
        <f t="shared" si="1"/>
        <v>3.1999979999999997E-2</v>
      </c>
      <c r="AF9" s="17">
        <f t="shared" si="0"/>
        <v>0.86399946000000027</v>
      </c>
    </row>
    <row r="10" spans="1:32">
      <c r="A10" t="s">
        <v>6</v>
      </c>
      <c r="B10" s="17">
        <f t="shared" ref="B10:AE10" si="2">B8+B9</f>
        <v>0.53333299999999995</v>
      </c>
      <c r="C10" s="17">
        <f t="shared" si="2"/>
        <v>0.53333299999999995</v>
      </c>
      <c r="D10" s="17">
        <f t="shared" si="2"/>
        <v>0.53333299999999995</v>
      </c>
      <c r="E10" s="17">
        <f t="shared" si="2"/>
        <v>3.1999979999999997E-2</v>
      </c>
      <c r="F10" s="17">
        <f t="shared" si="2"/>
        <v>3.1999979999999997E-2</v>
      </c>
      <c r="G10" s="17">
        <f t="shared" si="2"/>
        <v>3.1999979999999997E-2</v>
      </c>
      <c r="H10" s="17">
        <f t="shared" si="2"/>
        <v>3.1999979999999997E-2</v>
      </c>
      <c r="I10" s="17">
        <f t="shared" si="2"/>
        <v>3.1999979999999997E-2</v>
      </c>
      <c r="J10" s="17">
        <f t="shared" si="2"/>
        <v>3.1999979999999997E-2</v>
      </c>
      <c r="K10" s="17">
        <f t="shared" si="2"/>
        <v>3.1999979999999997E-2</v>
      </c>
      <c r="L10" s="17">
        <f t="shared" si="2"/>
        <v>3.1999979999999997E-2</v>
      </c>
      <c r="M10" s="17">
        <f t="shared" si="2"/>
        <v>3.1999979999999997E-2</v>
      </c>
      <c r="N10" s="17">
        <f t="shared" si="2"/>
        <v>3.1999979999999997E-2</v>
      </c>
      <c r="O10" s="17">
        <f t="shared" si="2"/>
        <v>3.1999979999999997E-2</v>
      </c>
      <c r="P10" s="17">
        <f t="shared" si="2"/>
        <v>3.1999979999999997E-2</v>
      </c>
      <c r="Q10" s="17">
        <f t="shared" si="2"/>
        <v>3.1999979999999997E-2</v>
      </c>
      <c r="R10" s="17">
        <f t="shared" si="2"/>
        <v>3.1999979999999997E-2</v>
      </c>
      <c r="S10" s="17">
        <f t="shared" si="2"/>
        <v>3.1999979999999997E-2</v>
      </c>
      <c r="T10" s="17">
        <f t="shared" si="2"/>
        <v>3.1999979999999997E-2</v>
      </c>
      <c r="U10" s="17">
        <f t="shared" si="2"/>
        <v>3.1999979999999997E-2</v>
      </c>
      <c r="V10" s="17">
        <f t="shared" si="2"/>
        <v>3.1999979999999997E-2</v>
      </c>
      <c r="W10" s="17">
        <f t="shared" si="2"/>
        <v>3.1999979999999997E-2</v>
      </c>
      <c r="X10" s="17">
        <f t="shared" si="2"/>
        <v>3.1999979999999997E-2</v>
      </c>
      <c r="Y10" s="17">
        <f t="shared" si="2"/>
        <v>3.1999979999999997E-2</v>
      </c>
      <c r="Z10" s="17">
        <f t="shared" si="2"/>
        <v>3.1999979999999997E-2</v>
      </c>
      <c r="AA10" s="17">
        <f t="shared" si="2"/>
        <v>3.1999979999999997E-2</v>
      </c>
      <c r="AB10" s="17">
        <f t="shared" si="2"/>
        <v>3.1999979999999997E-2</v>
      </c>
      <c r="AC10" s="17">
        <f t="shared" si="2"/>
        <v>3.1999979999999997E-2</v>
      </c>
      <c r="AD10" s="17">
        <f t="shared" si="2"/>
        <v>3.1999979999999997E-2</v>
      </c>
      <c r="AE10" s="17">
        <f t="shared" si="2"/>
        <v>3.1999979999999997E-2</v>
      </c>
      <c r="AF10" s="17">
        <f t="shared" si="0"/>
        <v>2.4639984600000013</v>
      </c>
    </row>
    <row r="12" spans="1:32">
      <c r="A12" t="s">
        <v>7</v>
      </c>
      <c r="B12" s="17">
        <f>B6-B10</f>
        <v>-0.53333299999999995</v>
      </c>
      <c r="C12" s="17">
        <f>C6-C10</f>
        <v>-0.53333299999999995</v>
      </c>
      <c r="D12" s="17">
        <f t="shared" ref="D12:AE12" si="3">D6-D10</f>
        <v>-0.53333299999999995</v>
      </c>
      <c r="E12" s="17">
        <f t="shared" si="3"/>
        <v>0.13000001999999999</v>
      </c>
      <c r="F12" s="17">
        <f t="shared" si="3"/>
        <v>0.13000001999999999</v>
      </c>
      <c r="G12" s="17">
        <f t="shared" si="3"/>
        <v>0.13000001999999999</v>
      </c>
      <c r="H12" s="17">
        <f t="shared" si="3"/>
        <v>0.13000001999999999</v>
      </c>
      <c r="I12" s="17">
        <f t="shared" si="3"/>
        <v>0.13000001999999999</v>
      </c>
      <c r="J12" s="17">
        <f t="shared" si="3"/>
        <v>0.13000001999999999</v>
      </c>
      <c r="K12" s="17">
        <f t="shared" si="3"/>
        <v>0.13000001999999999</v>
      </c>
      <c r="L12" s="17">
        <f t="shared" si="3"/>
        <v>0.13000001999999999</v>
      </c>
      <c r="M12" s="17">
        <f t="shared" si="3"/>
        <v>0.13000001999999999</v>
      </c>
      <c r="N12" s="17">
        <f t="shared" si="3"/>
        <v>0.13000001999999999</v>
      </c>
      <c r="O12" s="17">
        <f t="shared" si="3"/>
        <v>0.13000001999999999</v>
      </c>
      <c r="P12" s="17">
        <f t="shared" si="3"/>
        <v>0.13000001999999999</v>
      </c>
      <c r="Q12" s="17">
        <f t="shared" si="3"/>
        <v>0.13000001999999999</v>
      </c>
      <c r="R12" s="17">
        <f t="shared" si="3"/>
        <v>0.13000001999999999</v>
      </c>
      <c r="S12" s="17">
        <f t="shared" si="3"/>
        <v>0.13000001999999999</v>
      </c>
      <c r="T12" s="17">
        <f t="shared" si="3"/>
        <v>0.13000001999999999</v>
      </c>
      <c r="U12" s="17">
        <f t="shared" si="3"/>
        <v>0.13000001999999999</v>
      </c>
      <c r="V12" s="17">
        <f t="shared" si="3"/>
        <v>0.13000001999999999</v>
      </c>
      <c r="W12" s="17">
        <f t="shared" si="3"/>
        <v>0.13000001999999999</v>
      </c>
      <c r="X12" s="17">
        <f t="shared" si="3"/>
        <v>0.13000001999999999</v>
      </c>
      <c r="Y12" s="17">
        <f t="shared" si="3"/>
        <v>0.13000001999999999</v>
      </c>
      <c r="Z12" s="17">
        <f t="shared" si="3"/>
        <v>0.13000001999999999</v>
      </c>
      <c r="AA12" s="17">
        <f t="shared" si="3"/>
        <v>0.13000001999999999</v>
      </c>
      <c r="AB12" s="17">
        <f t="shared" si="3"/>
        <v>0.13000001999999999</v>
      </c>
      <c r="AC12" s="17">
        <f t="shared" si="3"/>
        <v>0.13000001999999999</v>
      </c>
      <c r="AD12" s="17">
        <f t="shared" si="3"/>
        <v>0.13000001999999999</v>
      </c>
      <c r="AE12" s="17">
        <f t="shared" si="3"/>
        <v>0.13000001999999999</v>
      </c>
      <c r="AF12" s="17">
        <f>SUM(B12:AE12)</f>
        <v>1.9100015399999999</v>
      </c>
    </row>
    <row r="14" spans="1:32">
      <c r="B14" s="4" t="s">
        <v>8</v>
      </c>
      <c r="C14" s="5">
        <f>IRR(B12:AE12)</f>
        <v>6.1039958678178463E-2</v>
      </c>
    </row>
    <row r="15" spans="1:32">
      <c r="B15" s="6" t="s">
        <v>9</v>
      </c>
      <c r="C15" s="15">
        <f>NPV(0.0607,(B12:AE12))</f>
        <v>5.3015145793734054E-3</v>
      </c>
    </row>
    <row r="16" spans="1:3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8" spans="1:1">
      <c r="A18" s="1" t="s">
        <v>10</v>
      </c>
    </row>
    <row r="19" spans="1:1">
      <c r="A19" t="s">
        <v>243</v>
      </c>
    </row>
    <row r="20" spans="1:1">
      <c r="A20" t="s">
        <v>244</v>
      </c>
    </row>
    <row r="21" spans="1:1">
      <c r="A21" t="s">
        <v>245</v>
      </c>
    </row>
    <row r="22" spans="1:1">
      <c r="A22" t="s">
        <v>116</v>
      </c>
    </row>
    <row r="23" spans="1:1">
      <c r="A23" t="s">
        <v>246</v>
      </c>
    </row>
    <row r="24" spans="1:1">
      <c r="A24" t="s">
        <v>16</v>
      </c>
    </row>
    <row r="26" spans="1:1">
      <c r="A26" s="1" t="s">
        <v>247</v>
      </c>
    </row>
    <row r="28" spans="1:1">
      <c r="A28" s="1" t="s">
        <v>174</v>
      </c>
    </row>
    <row r="29" spans="1:1">
      <c r="A29" t="s">
        <v>248</v>
      </c>
    </row>
    <row r="30" spans="1:1">
      <c r="A30" s="1" t="s">
        <v>249</v>
      </c>
    </row>
    <row r="31" spans="1:1">
      <c r="A31" t="s">
        <v>177</v>
      </c>
    </row>
    <row r="32" spans="1:1">
      <c r="A32" s="1" t="s">
        <v>250</v>
      </c>
    </row>
    <row r="33" spans="1:1">
      <c r="A33" t="s">
        <v>251</v>
      </c>
    </row>
    <row r="34" spans="1:1">
      <c r="A34" t="s">
        <v>252</v>
      </c>
    </row>
  </sheetData>
  <pageMargins left="0.7" right="0.7" top="0.75" bottom="0.75" header="0.3" footer="0.3"/>
  <pageSetup paperSize="9" orientation="portrait" horizontalDpi="0" verticalDpi="0" r:id="rId1"/>
  <headerFooter>
    <oddFooter>&amp;L_x000D_&amp;1#&amp;"Calibri"&amp;9&amp;K000000 INTERNAL. This information is accessible to ADB Management and staff. It may be shared outside ADB with appropriate permission.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5FFA-D659-48A6-879C-0CEBA7793700}">
  <sheetPr>
    <pageSetUpPr fitToPage="1"/>
  </sheetPr>
  <dimension ref="A1:AF33"/>
  <sheetViews>
    <sheetView topLeftCell="A18" zoomScale="130" zoomScaleNormal="130" workbookViewId="0">
      <selection activeCell="A38" sqref="A38"/>
    </sheetView>
  </sheetViews>
  <sheetFormatPr defaultRowHeight="14.45"/>
  <cols>
    <col min="1" max="1" width="30.7109375" customWidth="1"/>
    <col min="2" max="31" width="10.28515625" customWidth="1"/>
    <col min="32" max="32" width="18.7109375" customWidth="1"/>
  </cols>
  <sheetData>
    <row r="1" spans="1:32">
      <c r="A1" s="1" t="s">
        <v>253</v>
      </c>
      <c r="AA1" s="2"/>
      <c r="AB1" s="2"/>
      <c r="AC1" s="2"/>
      <c r="AD1" s="2"/>
      <c r="AE1" s="2"/>
      <c r="AF1" s="2"/>
    </row>
    <row r="2" spans="1:32">
      <c r="A2" s="7"/>
      <c r="B2" s="7"/>
      <c r="C2" s="7"/>
      <c r="D2" s="7"/>
      <c r="E2" s="7"/>
      <c r="F2" s="7"/>
      <c r="G2" s="7"/>
      <c r="H2" s="7"/>
      <c r="I2" s="7"/>
      <c r="J2" s="7"/>
      <c r="K2" s="7"/>
      <c r="L2" s="7"/>
      <c r="M2" s="7"/>
      <c r="N2" s="7"/>
      <c r="O2" s="7"/>
      <c r="P2" s="7"/>
      <c r="Q2" s="7"/>
      <c r="R2" s="7"/>
      <c r="S2" s="7"/>
      <c r="T2" s="7"/>
      <c r="U2" s="7"/>
      <c r="V2" s="7"/>
      <c r="W2" s="7"/>
      <c r="X2" s="7"/>
      <c r="Y2" s="7"/>
      <c r="Z2" s="7"/>
      <c r="AA2" s="8"/>
      <c r="AB2" s="8"/>
      <c r="AC2" s="8"/>
      <c r="AD2" s="8"/>
      <c r="AE2" s="8"/>
      <c r="AF2" s="11" t="s">
        <v>1</v>
      </c>
    </row>
    <row r="3" spans="1:32">
      <c r="A3" s="8"/>
      <c r="B3" s="9">
        <v>1</v>
      </c>
      <c r="C3" s="9">
        <v>2</v>
      </c>
      <c r="D3" s="9">
        <v>3</v>
      </c>
      <c r="E3" s="9">
        <v>4</v>
      </c>
      <c r="F3" s="9">
        <v>5</v>
      </c>
      <c r="G3" s="9">
        <v>6</v>
      </c>
      <c r="H3" s="9">
        <v>7</v>
      </c>
      <c r="I3" s="9">
        <v>8</v>
      </c>
      <c r="J3" s="9">
        <v>9</v>
      </c>
      <c r="K3" s="9">
        <v>10</v>
      </c>
      <c r="L3" s="9">
        <v>11</v>
      </c>
      <c r="M3" s="9">
        <v>12</v>
      </c>
      <c r="N3" s="9">
        <v>13</v>
      </c>
      <c r="O3" s="9">
        <v>14</v>
      </c>
      <c r="P3" s="9">
        <v>15</v>
      </c>
      <c r="Q3" s="9">
        <v>16</v>
      </c>
      <c r="R3" s="9">
        <v>17</v>
      </c>
      <c r="S3" s="9">
        <v>18</v>
      </c>
      <c r="T3" s="9">
        <v>19</v>
      </c>
      <c r="U3" s="9">
        <v>20</v>
      </c>
      <c r="V3" s="9">
        <v>21</v>
      </c>
      <c r="W3" s="9">
        <v>22</v>
      </c>
      <c r="X3" s="9">
        <v>23</v>
      </c>
      <c r="Y3" s="9">
        <v>24</v>
      </c>
      <c r="Z3" s="9">
        <v>25</v>
      </c>
      <c r="AA3" s="9">
        <v>26</v>
      </c>
      <c r="AB3" s="9">
        <v>27</v>
      </c>
      <c r="AC3" s="9">
        <v>28</v>
      </c>
      <c r="AD3" s="9">
        <v>29</v>
      </c>
      <c r="AE3" s="9">
        <v>30</v>
      </c>
      <c r="AF3" s="11" t="s">
        <v>2</v>
      </c>
    </row>
    <row r="4" spans="1:32">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6" spans="1:32">
      <c r="A6" t="s">
        <v>3</v>
      </c>
      <c r="B6" s="3">
        <v>0</v>
      </c>
      <c r="C6" s="3">
        <v>0</v>
      </c>
      <c r="D6" s="3">
        <v>3</v>
      </c>
      <c r="E6" s="3">
        <v>3</v>
      </c>
      <c r="F6" s="3">
        <v>3</v>
      </c>
      <c r="G6" s="3">
        <v>3</v>
      </c>
      <c r="H6" s="3">
        <v>3</v>
      </c>
      <c r="I6" s="3">
        <v>7.8</v>
      </c>
      <c r="J6" s="3">
        <v>7.8</v>
      </c>
      <c r="K6" s="3">
        <v>7.8</v>
      </c>
      <c r="L6" s="3">
        <v>7.8</v>
      </c>
      <c r="M6" s="3">
        <v>7.8</v>
      </c>
      <c r="N6" s="3">
        <v>7.8</v>
      </c>
      <c r="O6" s="3">
        <v>7.8</v>
      </c>
      <c r="P6" s="3">
        <v>7.8</v>
      </c>
      <c r="Q6" s="3">
        <v>7.8</v>
      </c>
      <c r="R6" s="3">
        <v>7.8</v>
      </c>
      <c r="S6" s="3">
        <v>7.8</v>
      </c>
      <c r="T6" s="3">
        <v>7.8</v>
      </c>
      <c r="U6" s="3">
        <v>7.8</v>
      </c>
      <c r="V6" s="3">
        <v>7.8</v>
      </c>
      <c r="W6" s="3">
        <v>7.8</v>
      </c>
      <c r="X6" s="3">
        <v>7.8</v>
      </c>
      <c r="Y6" s="3">
        <v>7.8</v>
      </c>
      <c r="Z6" s="3">
        <v>7.8</v>
      </c>
      <c r="AA6" s="3">
        <v>7.8</v>
      </c>
      <c r="AB6" s="3">
        <v>7.8</v>
      </c>
      <c r="AC6" s="3">
        <v>7.8</v>
      </c>
      <c r="AD6" s="3">
        <v>7.8</v>
      </c>
      <c r="AE6" s="3">
        <v>7.8</v>
      </c>
      <c r="AF6" s="3">
        <f>SUM(B6:AE6)</f>
        <v>194.40000000000006</v>
      </c>
    </row>
    <row r="8" spans="1:32">
      <c r="A8" t="s">
        <v>4</v>
      </c>
      <c r="B8">
        <v>11.7</v>
      </c>
      <c r="C8">
        <v>11.7</v>
      </c>
      <c r="D8">
        <v>11.7</v>
      </c>
      <c r="E8">
        <v>11.7</v>
      </c>
      <c r="F8">
        <v>11.7</v>
      </c>
      <c r="G8">
        <v>11.7</v>
      </c>
      <c r="H8" s="3">
        <v>8</v>
      </c>
      <c r="AF8" s="3">
        <f t="shared" ref="AF8:AF10" si="0">SUM(B8:AE8)</f>
        <v>78.2</v>
      </c>
    </row>
    <row r="9" spans="1:32">
      <c r="A9" t="s">
        <v>5</v>
      </c>
      <c r="D9" s="3">
        <f>SUM(B8:C8)*0.005</f>
        <v>0.11699999999999999</v>
      </c>
      <c r="E9" s="3">
        <f>SUM(B8:D8)*0.005</f>
        <v>0.17549999999999996</v>
      </c>
      <c r="F9" s="3">
        <f>SUM(B8:E8)*0.005</f>
        <v>0.23399999999999999</v>
      </c>
      <c r="G9" s="3">
        <f>SUM(B8:F8)*0.005</f>
        <v>0.29249999999999998</v>
      </c>
      <c r="H9" s="3">
        <f>SUM(B8:G8)*0.005</f>
        <v>0.35100000000000003</v>
      </c>
      <c r="I9" s="3">
        <f t="shared" ref="I9:O9" si="1">78.2*0.01</f>
        <v>0.78200000000000003</v>
      </c>
      <c r="J9" s="3">
        <f t="shared" si="1"/>
        <v>0.78200000000000003</v>
      </c>
      <c r="K9" s="3">
        <f t="shared" si="1"/>
        <v>0.78200000000000003</v>
      </c>
      <c r="L9" s="3">
        <f t="shared" si="1"/>
        <v>0.78200000000000003</v>
      </c>
      <c r="M9" s="3">
        <f t="shared" si="1"/>
        <v>0.78200000000000003</v>
      </c>
      <c r="N9" s="3">
        <f t="shared" si="1"/>
        <v>0.78200000000000003</v>
      </c>
      <c r="O9" s="3">
        <f t="shared" si="1"/>
        <v>0.78200000000000003</v>
      </c>
      <c r="P9" s="3">
        <f>78.2*0.01</f>
        <v>0.78200000000000003</v>
      </c>
      <c r="Q9" s="3">
        <f>78.2*0.02</f>
        <v>1.5640000000000001</v>
      </c>
      <c r="R9" s="3">
        <f t="shared" ref="R9:W9" si="2">78.2*0.02</f>
        <v>1.5640000000000001</v>
      </c>
      <c r="S9" s="3">
        <f t="shared" si="2"/>
        <v>1.5640000000000001</v>
      </c>
      <c r="T9" s="3">
        <f t="shared" si="2"/>
        <v>1.5640000000000001</v>
      </c>
      <c r="U9" s="3">
        <f t="shared" si="2"/>
        <v>1.5640000000000001</v>
      </c>
      <c r="V9" s="3">
        <f t="shared" si="2"/>
        <v>1.5640000000000001</v>
      </c>
      <c r="W9" s="3">
        <f t="shared" si="2"/>
        <v>1.5640000000000001</v>
      </c>
      <c r="X9" s="3">
        <f>78.2*0.03</f>
        <v>2.3460000000000001</v>
      </c>
      <c r="Y9" s="3">
        <f t="shared" ref="Y9:AE9" si="3">78.2*0.03</f>
        <v>2.3460000000000001</v>
      </c>
      <c r="Z9" s="3">
        <f t="shared" si="3"/>
        <v>2.3460000000000001</v>
      </c>
      <c r="AA9" s="3">
        <f t="shared" si="3"/>
        <v>2.3460000000000001</v>
      </c>
      <c r="AB9" s="3">
        <f t="shared" si="3"/>
        <v>2.3460000000000001</v>
      </c>
      <c r="AC9" s="3">
        <f t="shared" si="3"/>
        <v>2.3460000000000001</v>
      </c>
      <c r="AD9" s="3">
        <f t="shared" si="3"/>
        <v>2.3460000000000001</v>
      </c>
      <c r="AE9" s="3">
        <f t="shared" si="3"/>
        <v>2.3460000000000001</v>
      </c>
      <c r="AF9" s="3">
        <f t="shared" si="0"/>
        <v>37.14200000000001</v>
      </c>
    </row>
    <row r="10" spans="1:32">
      <c r="A10" t="s">
        <v>6</v>
      </c>
      <c r="B10">
        <f t="shared" ref="B10:AE10" si="4">B8+B9</f>
        <v>11.7</v>
      </c>
      <c r="C10" s="3">
        <f t="shared" si="4"/>
        <v>11.7</v>
      </c>
      <c r="D10" s="3">
        <f t="shared" si="4"/>
        <v>11.817</v>
      </c>
      <c r="E10" s="3">
        <f t="shared" si="4"/>
        <v>11.875499999999999</v>
      </c>
      <c r="F10" s="3">
        <f t="shared" si="4"/>
        <v>11.933999999999999</v>
      </c>
      <c r="G10" s="3">
        <f t="shared" si="4"/>
        <v>11.9925</v>
      </c>
      <c r="H10" s="3">
        <f t="shared" si="4"/>
        <v>8.3510000000000009</v>
      </c>
      <c r="I10" s="3">
        <f t="shared" si="4"/>
        <v>0.78200000000000003</v>
      </c>
      <c r="J10" s="3">
        <f t="shared" si="4"/>
        <v>0.78200000000000003</v>
      </c>
      <c r="K10" s="3">
        <f t="shared" si="4"/>
        <v>0.78200000000000003</v>
      </c>
      <c r="L10" s="3">
        <f t="shared" si="4"/>
        <v>0.78200000000000003</v>
      </c>
      <c r="M10" s="3">
        <f t="shared" si="4"/>
        <v>0.78200000000000003</v>
      </c>
      <c r="N10" s="3">
        <f t="shared" si="4"/>
        <v>0.78200000000000003</v>
      </c>
      <c r="O10" s="3">
        <f t="shared" si="4"/>
        <v>0.78200000000000003</v>
      </c>
      <c r="P10" s="3">
        <f t="shared" si="4"/>
        <v>0.78200000000000003</v>
      </c>
      <c r="Q10" s="3">
        <f t="shared" si="4"/>
        <v>1.5640000000000001</v>
      </c>
      <c r="R10" s="3">
        <f t="shared" si="4"/>
        <v>1.5640000000000001</v>
      </c>
      <c r="S10" s="3">
        <f t="shared" si="4"/>
        <v>1.5640000000000001</v>
      </c>
      <c r="T10" s="3">
        <f t="shared" si="4"/>
        <v>1.5640000000000001</v>
      </c>
      <c r="U10" s="3">
        <f t="shared" si="4"/>
        <v>1.5640000000000001</v>
      </c>
      <c r="V10" s="3">
        <f t="shared" si="4"/>
        <v>1.5640000000000001</v>
      </c>
      <c r="W10" s="3">
        <f t="shared" si="4"/>
        <v>1.5640000000000001</v>
      </c>
      <c r="X10" s="3">
        <f t="shared" si="4"/>
        <v>2.3460000000000001</v>
      </c>
      <c r="Y10" s="3">
        <f t="shared" si="4"/>
        <v>2.3460000000000001</v>
      </c>
      <c r="Z10" s="3">
        <f t="shared" si="4"/>
        <v>2.3460000000000001</v>
      </c>
      <c r="AA10" s="3">
        <f t="shared" si="4"/>
        <v>2.3460000000000001</v>
      </c>
      <c r="AB10" s="3">
        <f t="shared" si="4"/>
        <v>2.3460000000000001</v>
      </c>
      <c r="AC10" s="3">
        <f t="shared" si="4"/>
        <v>2.3460000000000001</v>
      </c>
      <c r="AD10" s="3">
        <f t="shared" si="4"/>
        <v>2.3460000000000001</v>
      </c>
      <c r="AE10" s="3">
        <f t="shared" si="4"/>
        <v>2.3460000000000001</v>
      </c>
      <c r="AF10" s="3">
        <f t="shared" si="0"/>
        <v>115.34199999999996</v>
      </c>
    </row>
    <row r="12" spans="1:32">
      <c r="A12" t="s">
        <v>7</v>
      </c>
      <c r="B12" s="3">
        <f>B6-B10</f>
        <v>-11.7</v>
      </c>
      <c r="C12" s="3">
        <f>C6-C10</f>
        <v>-11.7</v>
      </c>
      <c r="D12" s="3">
        <f t="shared" ref="D12:AE12" si="5">D6-D10</f>
        <v>-8.8170000000000002</v>
      </c>
      <c r="E12" s="3">
        <f t="shared" si="5"/>
        <v>-8.8754999999999988</v>
      </c>
      <c r="F12" s="3">
        <f t="shared" si="5"/>
        <v>-8.9339999999999993</v>
      </c>
      <c r="G12" s="3">
        <f t="shared" si="5"/>
        <v>-8.9924999999999997</v>
      </c>
      <c r="H12" s="3">
        <f t="shared" si="5"/>
        <v>-5.3510000000000009</v>
      </c>
      <c r="I12" s="3">
        <f t="shared" si="5"/>
        <v>7.0179999999999998</v>
      </c>
      <c r="J12" s="3">
        <f t="shared" si="5"/>
        <v>7.0179999999999998</v>
      </c>
      <c r="K12" s="3">
        <f t="shared" si="5"/>
        <v>7.0179999999999998</v>
      </c>
      <c r="L12" s="3">
        <f t="shared" si="5"/>
        <v>7.0179999999999998</v>
      </c>
      <c r="M12" s="3">
        <f t="shared" si="5"/>
        <v>7.0179999999999998</v>
      </c>
      <c r="N12" s="3">
        <f t="shared" si="5"/>
        <v>7.0179999999999998</v>
      </c>
      <c r="O12" s="3">
        <f t="shared" si="5"/>
        <v>7.0179999999999998</v>
      </c>
      <c r="P12" s="3">
        <f t="shared" si="5"/>
        <v>7.0179999999999998</v>
      </c>
      <c r="Q12" s="3">
        <f t="shared" si="5"/>
        <v>6.2359999999999998</v>
      </c>
      <c r="R12" s="3">
        <f t="shared" si="5"/>
        <v>6.2359999999999998</v>
      </c>
      <c r="S12" s="3">
        <f t="shared" si="5"/>
        <v>6.2359999999999998</v>
      </c>
      <c r="T12" s="3">
        <f t="shared" si="5"/>
        <v>6.2359999999999998</v>
      </c>
      <c r="U12" s="3">
        <f t="shared" si="5"/>
        <v>6.2359999999999998</v>
      </c>
      <c r="V12" s="3">
        <f t="shared" si="5"/>
        <v>6.2359999999999998</v>
      </c>
      <c r="W12" s="3">
        <f t="shared" si="5"/>
        <v>6.2359999999999998</v>
      </c>
      <c r="X12" s="3">
        <f t="shared" si="5"/>
        <v>5.4539999999999997</v>
      </c>
      <c r="Y12" s="3">
        <f t="shared" si="5"/>
        <v>5.4539999999999997</v>
      </c>
      <c r="Z12" s="3">
        <f t="shared" si="5"/>
        <v>5.4539999999999997</v>
      </c>
      <c r="AA12" s="3">
        <f t="shared" si="5"/>
        <v>5.4539999999999997</v>
      </c>
      <c r="AB12" s="3">
        <f t="shared" si="5"/>
        <v>5.4539999999999997</v>
      </c>
      <c r="AC12" s="3">
        <f t="shared" si="5"/>
        <v>5.4539999999999997</v>
      </c>
      <c r="AD12" s="3">
        <f t="shared" si="5"/>
        <v>5.4539999999999997</v>
      </c>
      <c r="AE12" s="3">
        <f t="shared" si="5"/>
        <v>5.4539999999999997</v>
      </c>
      <c r="AF12" s="3">
        <f>SUM(B12:AE12)</f>
        <v>79.057999999999993</v>
      </c>
    </row>
    <row r="14" spans="1:32">
      <c r="B14" s="4" t="s">
        <v>8</v>
      </c>
      <c r="C14" s="5">
        <f>IRR(B12:AE12)</f>
        <v>6.0722883774667169E-2</v>
      </c>
    </row>
    <row r="15" spans="1:32">
      <c r="B15" s="6" t="s">
        <v>9</v>
      </c>
      <c r="C15" s="15">
        <f>NPV(0.0607,(B12:AE12))</f>
        <v>1.4131050326099072E-2</v>
      </c>
    </row>
    <row r="16" spans="1:3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8" spans="1:1">
      <c r="A18" s="1" t="s">
        <v>10</v>
      </c>
    </row>
    <row r="19" spans="1:1">
      <c r="A19" t="s">
        <v>254</v>
      </c>
    </row>
    <row r="20" spans="1:1">
      <c r="A20" t="s">
        <v>255</v>
      </c>
    </row>
    <row r="21" spans="1:1">
      <c r="A21" t="s">
        <v>256</v>
      </c>
    </row>
    <row r="22" spans="1:1">
      <c r="A22" t="s">
        <v>257</v>
      </c>
    </row>
    <row r="23" spans="1:1">
      <c r="A23" t="s">
        <v>258</v>
      </c>
    </row>
    <row r="24" spans="1:1">
      <c r="A24" t="s">
        <v>16</v>
      </c>
    </row>
    <row r="26" spans="1:1">
      <c r="A26" s="1" t="s">
        <v>173</v>
      </c>
    </row>
    <row r="28" spans="1:1">
      <c r="A28" s="1" t="s">
        <v>174</v>
      </c>
    </row>
    <row r="29" spans="1:1">
      <c r="A29" t="s">
        <v>259</v>
      </c>
    </row>
    <row r="30" spans="1:1">
      <c r="A30" s="1" t="s">
        <v>176</v>
      </c>
    </row>
    <row r="31" spans="1:1">
      <c r="A31" t="s">
        <v>260</v>
      </c>
    </row>
    <row r="32" spans="1:1">
      <c r="A32" s="1" t="s">
        <v>261</v>
      </c>
    </row>
    <row r="33" spans="1:1">
      <c r="A33" t="s">
        <v>262</v>
      </c>
    </row>
  </sheetData>
  <printOptions horizontalCentered="1" verticalCentered="1"/>
  <pageMargins left="0.70866141732283472" right="0.70866141732283472" top="0.74803149606299213" bottom="0.74803149606299213" header="0.31496062992125984" footer="0.31496062992125984"/>
  <pageSetup paperSize="9" scale="39" orientation="landscape" horizontalDpi="0" verticalDpi="0" r:id="rId1"/>
  <headerFooter>
    <oddFooter>&amp;L_x000D_&amp;1#&amp;"Calibri"&amp;9&amp;K000000 INTERNAL. This information is accessible to ADB Management and staff. It may be shared outside ADB with appropriate permission.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1942B-DFEE-4DAE-999D-595D78A2C409}">
  <dimension ref="A1:AI34"/>
  <sheetViews>
    <sheetView topLeftCell="A19" zoomScale="130" zoomScaleNormal="130" workbookViewId="0">
      <selection activeCell="A37" sqref="A37"/>
    </sheetView>
  </sheetViews>
  <sheetFormatPr defaultRowHeight="14.45"/>
  <cols>
    <col min="1" max="1" width="30.7109375" customWidth="1"/>
    <col min="2" max="31" width="11.7109375" customWidth="1"/>
    <col min="32" max="32" width="18.7109375" customWidth="1"/>
  </cols>
  <sheetData>
    <row r="1" spans="1:35">
      <c r="A1" s="1" t="s">
        <v>263</v>
      </c>
      <c r="AA1" s="2"/>
      <c r="AB1" s="2"/>
      <c r="AC1" s="2"/>
      <c r="AD1" s="2"/>
      <c r="AE1" s="2"/>
      <c r="AF1" s="2"/>
    </row>
    <row r="2" spans="1:35">
      <c r="A2" s="7"/>
      <c r="B2" s="7"/>
      <c r="C2" s="7"/>
      <c r="D2" s="7"/>
      <c r="E2" s="7"/>
      <c r="F2" s="7"/>
      <c r="G2" s="7"/>
      <c r="H2" s="7"/>
      <c r="I2" s="7"/>
      <c r="J2" s="7"/>
      <c r="K2" s="7"/>
      <c r="L2" s="7"/>
      <c r="M2" s="7"/>
      <c r="N2" s="7"/>
      <c r="O2" s="7"/>
      <c r="P2" s="7"/>
      <c r="Q2" s="7"/>
      <c r="R2" s="7"/>
      <c r="S2" s="7"/>
      <c r="T2" s="7"/>
      <c r="U2" s="7"/>
      <c r="V2" s="7"/>
      <c r="W2" s="7"/>
      <c r="X2" s="7"/>
      <c r="Y2" s="7"/>
      <c r="Z2" s="7"/>
      <c r="AA2" s="8"/>
      <c r="AB2" s="8"/>
      <c r="AC2" s="8"/>
      <c r="AD2" s="8"/>
      <c r="AE2" s="8"/>
      <c r="AF2" s="11" t="s">
        <v>1</v>
      </c>
    </row>
    <row r="3" spans="1:35">
      <c r="A3" s="8"/>
      <c r="B3" s="9">
        <v>1</v>
      </c>
      <c r="C3" s="9">
        <v>2</v>
      </c>
      <c r="D3" s="9">
        <v>3</v>
      </c>
      <c r="E3" s="9">
        <v>4</v>
      </c>
      <c r="F3" s="9">
        <v>5</v>
      </c>
      <c r="G3" s="9">
        <v>6</v>
      </c>
      <c r="H3" s="9">
        <v>7</v>
      </c>
      <c r="I3" s="9">
        <v>8</v>
      </c>
      <c r="J3" s="9">
        <v>9</v>
      </c>
      <c r="K3" s="9">
        <v>10</v>
      </c>
      <c r="L3" s="9">
        <v>11</v>
      </c>
      <c r="M3" s="9">
        <v>12</v>
      </c>
      <c r="N3" s="9">
        <v>13</v>
      </c>
      <c r="O3" s="9">
        <v>14</v>
      </c>
      <c r="P3" s="9">
        <v>15</v>
      </c>
      <c r="Q3" s="9">
        <v>16</v>
      </c>
      <c r="R3" s="9">
        <v>17</v>
      </c>
      <c r="S3" s="9">
        <v>18</v>
      </c>
      <c r="T3" s="9">
        <v>19</v>
      </c>
      <c r="U3" s="9">
        <v>20</v>
      </c>
      <c r="V3" s="9">
        <v>21</v>
      </c>
      <c r="W3" s="9">
        <v>22</v>
      </c>
      <c r="X3" s="9">
        <v>23</v>
      </c>
      <c r="Y3" s="9">
        <v>24</v>
      </c>
      <c r="Z3" s="9">
        <v>25</v>
      </c>
      <c r="AA3" s="9">
        <v>26</v>
      </c>
      <c r="AB3" s="9">
        <v>27</v>
      </c>
      <c r="AC3" s="9">
        <v>28</v>
      </c>
      <c r="AD3" s="9">
        <v>29</v>
      </c>
      <c r="AE3" s="9">
        <v>30</v>
      </c>
      <c r="AF3" s="11" t="s">
        <v>2</v>
      </c>
    </row>
    <row r="4" spans="1:3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6" spans="1:35">
      <c r="A6" t="s">
        <v>3</v>
      </c>
      <c r="B6" s="17">
        <v>0</v>
      </c>
      <c r="C6" s="17">
        <v>0.5</v>
      </c>
      <c r="D6" s="17">
        <v>0.6</v>
      </c>
      <c r="E6" s="17">
        <v>0.7</v>
      </c>
      <c r="F6" s="17">
        <v>0.8</v>
      </c>
      <c r="G6" s="17">
        <v>0.9</v>
      </c>
      <c r="H6" s="17">
        <v>1</v>
      </c>
      <c r="I6" s="17">
        <v>1.1000000000000001</v>
      </c>
      <c r="J6" s="17">
        <v>1.3</v>
      </c>
      <c r="K6" s="17">
        <v>1.67</v>
      </c>
      <c r="L6" s="17">
        <v>2</v>
      </c>
      <c r="M6" s="17">
        <v>2</v>
      </c>
      <c r="N6" s="17">
        <v>2</v>
      </c>
      <c r="O6" s="17">
        <v>2</v>
      </c>
      <c r="P6" s="17">
        <v>2</v>
      </c>
      <c r="Q6" s="17">
        <v>2</v>
      </c>
      <c r="R6" s="17">
        <v>2</v>
      </c>
      <c r="S6" s="17">
        <v>2</v>
      </c>
      <c r="T6" s="17">
        <v>2</v>
      </c>
      <c r="U6" s="17">
        <v>2</v>
      </c>
      <c r="V6" s="17">
        <v>2</v>
      </c>
      <c r="W6" s="17">
        <v>2</v>
      </c>
      <c r="X6" s="17">
        <v>2</v>
      </c>
      <c r="Y6" s="17">
        <v>2</v>
      </c>
      <c r="Z6" s="17">
        <v>2</v>
      </c>
      <c r="AA6" s="17">
        <v>2</v>
      </c>
      <c r="AB6" s="17">
        <v>2</v>
      </c>
      <c r="AC6" s="17">
        <v>2</v>
      </c>
      <c r="AD6" s="17">
        <v>2</v>
      </c>
      <c r="AE6" s="17">
        <v>2</v>
      </c>
      <c r="AF6" s="3">
        <f>SUM(B6:AE6)</f>
        <v>48.57</v>
      </c>
      <c r="AI6" s="17"/>
    </row>
    <row r="8" spans="1:35">
      <c r="A8" t="s">
        <v>4</v>
      </c>
      <c r="B8" s="3">
        <v>2</v>
      </c>
      <c r="C8" s="3">
        <v>2</v>
      </c>
      <c r="D8" s="3">
        <v>2</v>
      </c>
      <c r="E8" s="3">
        <v>2</v>
      </c>
      <c r="F8" s="3">
        <v>2</v>
      </c>
      <c r="G8" s="3">
        <v>2</v>
      </c>
      <c r="H8" s="3">
        <v>2</v>
      </c>
      <c r="I8" s="3">
        <v>2</v>
      </c>
      <c r="J8" s="3">
        <v>2</v>
      </c>
      <c r="K8" s="3">
        <v>2</v>
      </c>
      <c r="AF8" s="3">
        <f t="shared" ref="AF8:AF10" si="0">SUM(B8:AE8)</f>
        <v>20</v>
      </c>
    </row>
    <row r="9" spans="1:35">
      <c r="A9" t="s">
        <v>5</v>
      </c>
      <c r="C9" s="17">
        <f>B8*0.02</f>
        <v>0.04</v>
      </c>
      <c r="D9" s="17">
        <f>(B8+C8)*0.02</f>
        <v>0.08</v>
      </c>
      <c r="E9" s="17">
        <f>SUM(B8:D8)*0.02</f>
        <v>0.12</v>
      </c>
      <c r="F9" s="17">
        <f>SUM(B8:E8)*0.02</f>
        <v>0.16</v>
      </c>
      <c r="G9" s="17">
        <f>SUM(B8:F8)*0.02</f>
        <v>0.2</v>
      </c>
      <c r="H9" s="17">
        <f>SUM(B8:G8)*0.02</f>
        <v>0.24</v>
      </c>
      <c r="I9" s="17">
        <f>SUM(B8:H8)*0.02</f>
        <v>0.28000000000000003</v>
      </c>
      <c r="J9" s="17">
        <f>SUM(B8:I8)*0.02</f>
        <v>0.32</v>
      </c>
      <c r="K9" s="17">
        <f>SUM(B8:J8)*0.02</f>
        <v>0.36</v>
      </c>
      <c r="L9" s="17">
        <f>SUM(B8:K8)*0.02</f>
        <v>0.4</v>
      </c>
      <c r="M9" s="17">
        <f>L9</f>
        <v>0.4</v>
      </c>
      <c r="N9" s="17">
        <f t="shared" ref="N9:AE9" si="1">M9</f>
        <v>0.4</v>
      </c>
      <c r="O9" s="17">
        <f t="shared" si="1"/>
        <v>0.4</v>
      </c>
      <c r="P9" s="17">
        <f t="shared" si="1"/>
        <v>0.4</v>
      </c>
      <c r="Q9" s="17">
        <f t="shared" si="1"/>
        <v>0.4</v>
      </c>
      <c r="R9" s="17">
        <f t="shared" si="1"/>
        <v>0.4</v>
      </c>
      <c r="S9" s="17">
        <f t="shared" si="1"/>
        <v>0.4</v>
      </c>
      <c r="T9" s="17">
        <f t="shared" si="1"/>
        <v>0.4</v>
      </c>
      <c r="U9" s="17">
        <f t="shared" si="1"/>
        <v>0.4</v>
      </c>
      <c r="V9" s="17">
        <f t="shared" si="1"/>
        <v>0.4</v>
      </c>
      <c r="W9" s="17">
        <f t="shared" si="1"/>
        <v>0.4</v>
      </c>
      <c r="X9" s="17">
        <f t="shared" si="1"/>
        <v>0.4</v>
      </c>
      <c r="Y9" s="17">
        <f t="shared" si="1"/>
        <v>0.4</v>
      </c>
      <c r="Z9" s="17">
        <f t="shared" si="1"/>
        <v>0.4</v>
      </c>
      <c r="AA9" s="17">
        <f t="shared" si="1"/>
        <v>0.4</v>
      </c>
      <c r="AB9" s="17">
        <f t="shared" si="1"/>
        <v>0.4</v>
      </c>
      <c r="AC9" s="17">
        <f t="shared" si="1"/>
        <v>0.4</v>
      </c>
      <c r="AD9" s="17">
        <f t="shared" si="1"/>
        <v>0.4</v>
      </c>
      <c r="AE9" s="17">
        <f t="shared" si="1"/>
        <v>0.4</v>
      </c>
      <c r="AF9" s="3">
        <f t="shared" si="0"/>
        <v>9.8000000000000043</v>
      </c>
    </row>
    <row r="10" spans="1:35">
      <c r="A10" t="s">
        <v>6</v>
      </c>
      <c r="B10" s="17">
        <f t="shared" ref="B10:AE10" si="2">B8+B9</f>
        <v>2</v>
      </c>
      <c r="C10" s="17">
        <f t="shared" si="2"/>
        <v>2.04</v>
      </c>
      <c r="D10" s="17">
        <f t="shared" si="2"/>
        <v>2.08</v>
      </c>
      <c r="E10" s="17">
        <f t="shared" si="2"/>
        <v>2.12</v>
      </c>
      <c r="F10" s="17">
        <f t="shared" si="2"/>
        <v>2.16</v>
      </c>
      <c r="G10" s="17">
        <f t="shared" si="2"/>
        <v>2.2000000000000002</v>
      </c>
      <c r="H10" s="17">
        <f t="shared" si="2"/>
        <v>2.2400000000000002</v>
      </c>
      <c r="I10" s="17">
        <f t="shared" si="2"/>
        <v>2.2800000000000002</v>
      </c>
      <c r="J10" s="17">
        <f t="shared" si="2"/>
        <v>2.3199999999999998</v>
      </c>
      <c r="K10" s="17">
        <f t="shared" si="2"/>
        <v>2.36</v>
      </c>
      <c r="L10" s="17">
        <f t="shared" si="2"/>
        <v>0.4</v>
      </c>
      <c r="M10" s="17">
        <f t="shared" si="2"/>
        <v>0.4</v>
      </c>
      <c r="N10" s="17">
        <f t="shared" si="2"/>
        <v>0.4</v>
      </c>
      <c r="O10" s="17">
        <f t="shared" si="2"/>
        <v>0.4</v>
      </c>
      <c r="P10" s="17">
        <f t="shared" si="2"/>
        <v>0.4</v>
      </c>
      <c r="Q10" s="17">
        <f t="shared" si="2"/>
        <v>0.4</v>
      </c>
      <c r="R10" s="17">
        <f t="shared" si="2"/>
        <v>0.4</v>
      </c>
      <c r="S10" s="17">
        <f t="shared" si="2"/>
        <v>0.4</v>
      </c>
      <c r="T10" s="17">
        <f t="shared" si="2"/>
        <v>0.4</v>
      </c>
      <c r="U10" s="17">
        <f t="shared" si="2"/>
        <v>0.4</v>
      </c>
      <c r="V10" s="17">
        <f t="shared" si="2"/>
        <v>0.4</v>
      </c>
      <c r="W10" s="17">
        <f t="shared" si="2"/>
        <v>0.4</v>
      </c>
      <c r="X10" s="17">
        <f t="shared" si="2"/>
        <v>0.4</v>
      </c>
      <c r="Y10" s="17">
        <f t="shared" si="2"/>
        <v>0.4</v>
      </c>
      <c r="Z10" s="17">
        <f t="shared" si="2"/>
        <v>0.4</v>
      </c>
      <c r="AA10" s="17">
        <f t="shared" si="2"/>
        <v>0.4</v>
      </c>
      <c r="AB10" s="17">
        <f t="shared" si="2"/>
        <v>0.4</v>
      </c>
      <c r="AC10" s="17">
        <f t="shared" si="2"/>
        <v>0.4</v>
      </c>
      <c r="AD10" s="17">
        <f t="shared" si="2"/>
        <v>0.4</v>
      </c>
      <c r="AE10" s="17">
        <f t="shared" si="2"/>
        <v>0.4</v>
      </c>
      <c r="AF10" s="3">
        <f t="shared" si="0"/>
        <v>29.799999999999972</v>
      </c>
    </row>
    <row r="12" spans="1:35">
      <c r="A12" t="s">
        <v>7</v>
      </c>
      <c r="B12" s="3">
        <f>B6-B10</f>
        <v>-2</v>
      </c>
      <c r="C12" s="3">
        <f>C6-C10</f>
        <v>-1.54</v>
      </c>
      <c r="D12" s="3">
        <f t="shared" ref="D12:AE12" si="3">D6-D10</f>
        <v>-1.48</v>
      </c>
      <c r="E12" s="3">
        <f t="shared" si="3"/>
        <v>-1.4200000000000002</v>
      </c>
      <c r="F12" s="3">
        <f t="shared" si="3"/>
        <v>-1.36</v>
      </c>
      <c r="G12" s="3">
        <f t="shared" si="3"/>
        <v>-1.3000000000000003</v>
      </c>
      <c r="H12" s="3">
        <f t="shared" si="3"/>
        <v>-1.2400000000000002</v>
      </c>
      <c r="I12" s="3">
        <f t="shared" si="3"/>
        <v>-1.1800000000000002</v>
      </c>
      <c r="J12" s="3">
        <f t="shared" si="3"/>
        <v>-1.0199999999999998</v>
      </c>
      <c r="K12" s="3">
        <f t="shared" si="3"/>
        <v>-0.69</v>
      </c>
      <c r="L12" s="3">
        <f t="shared" si="3"/>
        <v>1.6</v>
      </c>
      <c r="M12" s="3">
        <f t="shared" si="3"/>
        <v>1.6</v>
      </c>
      <c r="N12" s="3">
        <f t="shared" si="3"/>
        <v>1.6</v>
      </c>
      <c r="O12" s="3">
        <f t="shared" si="3"/>
        <v>1.6</v>
      </c>
      <c r="P12" s="3">
        <f t="shared" si="3"/>
        <v>1.6</v>
      </c>
      <c r="Q12" s="3">
        <f t="shared" si="3"/>
        <v>1.6</v>
      </c>
      <c r="R12" s="3">
        <f t="shared" si="3"/>
        <v>1.6</v>
      </c>
      <c r="S12" s="3">
        <f t="shared" si="3"/>
        <v>1.6</v>
      </c>
      <c r="T12" s="3">
        <f t="shared" si="3"/>
        <v>1.6</v>
      </c>
      <c r="U12" s="3">
        <f t="shared" si="3"/>
        <v>1.6</v>
      </c>
      <c r="V12" s="3">
        <f t="shared" si="3"/>
        <v>1.6</v>
      </c>
      <c r="W12" s="3">
        <f t="shared" si="3"/>
        <v>1.6</v>
      </c>
      <c r="X12" s="3">
        <f t="shared" si="3"/>
        <v>1.6</v>
      </c>
      <c r="Y12" s="3">
        <f t="shared" si="3"/>
        <v>1.6</v>
      </c>
      <c r="Z12" s="3">
        <f t="shared" si="3"/>
        <v>1.6</v>
      </c>
      <c r="AA12" s="3">
        <f t="shared" si="3"/>
        <v>1.6</v>
      </c>
      <c r="AB12" s="3">
        <f t="shared" si="3"/>
        <v>1.6</v>
      </c>
      <c r="AC12" s="3">
        <f t="shared" si="3"/>
        <v>1.6</v>
      </c>
      <c r="AD12" s="3">
        <f t="shared" si="3"/>
        <v>1.6</v>
      </c>
      <c r="AE12" s="3">
        <f t="shared" si="3"/>
        <v>1.6</v>
      </c>
      <c r="AF12" s="3">
        <f>SUM(B12:AE12)</f>
        <v>18.77</v>
      </c>
    </row>
    <row r="14" spans="1:35">
      <c r="B14" s="4" t="s">
        <v>8</v>
      </c>
      <c r="C14" s="5">
        <f>IRR(B12:AE12)</f>
        <v>6.0997899039431314E-2</v>
      </c>
    </row>
    <row r="15" spans="1:35">
      <c r="B15" s="6" t="s">
        <v>9</v>
      </c>
      <c r="C15" s="15">
        <f>NPV(0.0607,(B12:AE12))</f>
        <v>4.0265282890263515E-2</v>
      </c>
    </row>
    <row r="16" spans="1:3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8" spans="1:1">
      <c r="A18" s="1" t="s">
        <v>10</v>
      </c>
    </row>
    <row r="19" spans="1:1">
      <c r="A19" t="s">
        <v>264</v>
      </c>
    </row>
    <row r="20" spans="1:1">
      <c r="A20" t="s">
        <v>265</v>
      </c>
    </row>
    <row r="21" spans="1:1">
      <c r="A21" t="s">
        <v>266</v>
      </c>
    </row>
    <row r="22" spans="1:1">
      <c r="A22" t="s">
        <v>267</v>
      </c>
    </row>
    <row r="23" spans="1:1">
      <c r="A23" t="s">
        <v>268</v>
      </c>
    </row>
    <row r="24" spans="1:1">
      <c r="A24" t="s">
        <v>16</v>
      </c>
    </row>
    <row r="26" spans="1:1">
      <c r="A26" s="1" t="s">
        <v>127</v>
      </c>
    </row>
    <row r="28" spans="1:1">
      <c r="A28" s="1" t="s">
        <v>18</v>
      </c>
    </row>
    <row r="29" spans="1:1">
      <c r="A29" t="s">
        <v>269</v>
      </c>
    </row>
    <row r="30" spans="1:1">
      <c r="A30" t="s">
        <v>270</v>
      </c>
    </row>
    <row r="31" spans="1:1">
      <c r="A31" t="s">
        <v>271</v>
      </c>
    </row>
    <row r="32" spans="1:1">
      <c r="A32" t="s">
        <v>272</v>
      </c>
    </row>
    <row r="33" spans="1:1">
      <c r="A33" s="1" t="s">
        <v>273</v>
      </c>
    </row>
    <row r="34" spans="1:1">
      <c r="A34" t="s">
        <v>274</v>
      </c>
    </row>
  </sheetData>
  <pageMargins left="0.7" right="0.7" top="0.75" bottom="0.75" header="0.3" footer="0.3"/>
  <headerFooter>
    <oddFooter>&amp;L_x000D_&amp;1#&amp;"Calibri"&amp;9&amp;K000000 INTERNAL. This information is accessible to ADB Management and staff. It may be shared outside ADB with appropriate permission.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DFDBE-9CC4-46D8-8146-A7AF123A1B0B}">
  <dimension ref="A1:AF34"/>
  <sheetViews>
    <sheetView topLeftCell="A18" zoomScale="130" zoomScaleNormal="130" workbookViewId="0">
      <selection activeCell="A36" sqref="A36"/>
    </sheetView>
  </sheetViews>
  <sheetFormatPr defaultRowHeight="14.45"/>
  <cols>
    <col min="1" max="1" width="30.7109375" customWidth="1"/>
    <col min="2" max="3" width="10.7109375" customWidth="1"/>
    <col min="4" max="31" width="14.7109375" customWidth="1"/>
    <col min="32" max="32" width="18.7109375" customWidth="1"/>
  </cols>
  <sheetData>
    <row r="1" spans="1:32">
      <c r="A1" s="1" t="s">
        <v>275</v>
      </c>
      <c r="AA1" s="2"/>
      <c r="AB1" s="2"/>
      <c r="AC1" s="2"/>
      <c r="AD1" s="2"/>
      <c r="AE1" s="2"/>
      <c r="AF1" s="2"/>
    </row>
    <row r="2" spans="1:32">
      <c r="A2" s="7"/>
      <c r="B2" s="7"/>
      <c r="C2" s="7"/>
      <c r="D2" s="7"/>
      <c r="E2" s="7"/>
      <c r="F2" s="7"/>
      <c r="G2" s="7"/>
      <c r="H2" s="7"/>
      <c r="I2" s="7"/>
      <c r="J2" s="7"/>
      <c r="K2" s="7"/>
      <c r="L2" s="7"/>
      <c r="M2" s="7"/>
      <c r="N2" s="7"/>
      <c r="O2" s="7"/>
      <c r="P2" s="7"/>
      <c r="Q2" s="7"/>
      <c r="R2" s="7"/>
      <c r="S2" s="7"/>
      <c r="T2" s="7"/>
      <c r="U2" s="7"/>
      <c r="V2" s="7"/>
      <c r="W2" s="7"/>
      <c r="X2" s="7"/>
      <c r="Y2" s="7"/>
      <c r="Z2" s="7"/>
      <c r="AA2" s="8"/>
      <c r="AB2" s="8"/>
      <c r="AC2" s="8"/>
      <c r="AD2" s="8"/>
      <c r="AE2" s="8"/>
      <c r="AF2" s="11" t="s">
        <v>1</v>
      </c>
    </row>
    <row r="3" spans="1:32">
      <c r="A3" s="8"/>
      <c r="B3" s="9">
        <v>1</v>
      </c>
      <c r="C3" s="9">
        <v>2</v>
      </c>
      <c r="D3" s="9">
        <v>3</v>
      </c>
      <c r="E3" s="9">
        <v>4</v>
      </c>
      <c r="F3" s="9">
        <v>5</v>
      </c>
      <c r="G3" s="9">
        <v>6</v>
      </c>
      <c r="H3" s="9">
        <v>7</v>
      </c>
      <c r="I3" s="9">
        <v>8</v>
      </c>
      <c r="J3" s="9">
        <v>9</v>
      </c>
      <c r="K3" s="9">
        <v>10</v>
      </c>
      <c r="L3" s="9">
        <v>11</v>
      </c>
      <c r="M3" s="9">
        <v>12</v>
      </c>
      <c r="N3" s="9">
        <v>13</v>
      </c>
      <c r="O3" s="9">
        <v>14</v>
      </c>
      <c r="P3" s="9">
        <v>15</v>
      </c>
      <c r="Q3" s="9">
        <v>16</v>
      </c>
      <c r="R3" s="9">
        <v>17</v>
      </c>
      <c r="S3" s="9">
        <v>18</v>
      </c>
      <c r="T3" s="9">
        <v>19</v>
      </c>
      <c r="U3" s="9">
        <v>20</v>
      </c>
      <c r="V3" s="9">
        <v>21</v>
      </c>
      <c r="W3" s="9">
        <v>22</v>
      </c>
      <c r="X3" s="9">
        <v>23</v>
      </c>
      <c r="Y3" s="9">
        <v>24</v>
      </c>
      <c r="Z3" s="9">
        <v>25</v>
      </c>
      <c r="AA3" s="9">
        <v>26</v>
      </c>
      <c r="AB3" s="9">
        <v>27</v>
      </c>
      <c r="AC3" s="9">
        <v>28</v>
      </c>
      <c r="AD3" s="9">
        <v>29</v>
      </c>
      <c r="AE3" s="9">
        <v>30</v>
      </c>
      <c r="AF3" s="11" t="s">
        <v>2</v>
      </c>
    </row>
    <row r="4" spans="1:32">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6" spans="1:32">
      <c r="A6" t="s">
        <v>3</v>
      </c>
      <c r="B6" s="3">
        <v>0</v>
      </c>
      <c r="C6" s="3">
        <v>0</v>
      </c>
      <c r="D6" s="3">
        <v>0</v>
      </c>
      <c r="E6" s="17">
        <v>7.86</v>
      </c>
      <c r="F6" s="17">
        <v>7.86</v>
      </c>
      <c r="G6" s="17">
        <v>7.86</v>
      </c>
      <c r="H6" s="17">
        <v>7.86</v>
      </c>
      <c r="I6" s="17">
        <v>7.86</v>
      </c>
      <c r="J6" s="17">
        <v>7.86</v>
      </c>
      <c r="K6" s="17">
        <v>7.86</v>
      </c>
      <c r="L6" s="17">
        <v>7.86</v>
      </c>
      <c r="M6" s="17">
        <v>7.86</v>
      </c>
      <c r="N6" s="17">
        <v>7.86</v>
      </c>
      <c r="O6" s="17">
        <v>7.86</v>
      </c>
      <c r="P6" s="17">
        <v>7.86</v>
      </c>
      <c r="Q6" s="17">
        <v>7.86</v>
      </c>
      <c r="R6" s="17">
        <v>7.86</v>
      </c>
      <c r="S6" s="17">
        <v>7.86</v>
      </c>
      <c r="T6" s="17">
        <v>7.86</v>
      </c>
      <c r="U6" s="17">
        <v>7.86</v>
      </c>
      <c r="V6" s="17">
        <v>7.86</v>
      </c>
      <c r="W6" s="17">
        <v>7.86</v>
      </c>
      <c r="X6" s="17">
        <v>7.86</v>
      </c>
      <c r="Y6" s="17">
        <v>7.86</v>
      </c>
      <c r="Z6" s="17">
        <v>7.86</v>
      </c>
      <c r="AA6" s="17">
        <v>7.86</v>
      </c>
      <c r="AB6" s="17">
        <v>7.86</v>
      </c>
      <c r="AC6" s="17">
        <v>7.86</v>
      </c>
      <c r="AD6" s="17">
        <v>7.86</v>
      </c>
      <c r="AE6" s="17">
        <v>7.86</v>
      </c>
      <c r="AF6" s="3">
        <f>SUM(B6:AE6)</f>
        <v>212.22000000000014</v>
      </c>
    </row>
    <row r="8" spans="1:32">
      <c r="A8" t="s">
        <v>4</v>
      </c>
      <c r="B8" s="3">
        <v>20</v>
      </c>
      <c r="C8" s="3">
        <v>20</v>
      </c>
      <c r="D8" s="3">
        <v>20</v>
      </c>
      <c r="H8" s="3"/>
      <c r="AF8" s="3">
        <f t="shared" ref="AF8:AF10" si="0">SUM(B8:AE8)</f>
        <v>60</v>
      </c>
    </row>
    <row r="9" spans="1:32">
      <c r="A9" t="s">
        <v>5</v>
      </c>
      <c r="D9" s="3"/>
      <c r="E9" s="3">
        <f>60*0.05</f>
        <v>3</v>
      </c>
      <c r="F9" s="3">
        <f t="shared" ref="F9:AE9" si="1">60*0.05</f>
        <v>3</v>
      </c>
      <c r="G9" s="3">
        <f t="shared" si="1"/>
        <v>3</v>
      </c>
      <c r="H9" s="3">
        <f t="shared" si="1"/>
        <v>3</v>
      </c>
      <c r="I9" s="3">
        <f t="shared" si="1"/>
        <v>3</v>
      </c>
      <c r="J9" s="3">
        <f t="shared" si="1"/>
        <v>3</v>
      </c>
      <c r="K9" s="3">
        <f t="shared" si="1"/>
        <v>3</v>
      </c>
      <c r="L9" s="3">
        <f t="shared" si="1"/>
        <v>3</v>
      </c>
      <c r="M9" s="3">
        <f t="shared" si="1"/>
        <v>3</v>
      </c>
      <c r="N9" s="3">
        <f t="shared" si="1"/>
        <v>3</v>
      </c>
      <c r="O9" s="3">
        <f t="shared" si="1"/>
        <v>3</v>
      </c>
      <c r="P9" s="3">
        <f t="shared" si="1"/>
        <v>3</v>
      </c>
      <c r="Q9" s="3">
        <f t="shared" si="1"/>
        <v>3</v>
      </c>
      <c r="R9" s="3">
        <f t="shared" si="1"/>
        <v>3</v>
      </c>
      <c r="S9" s="3">
        <f t="shared" si="1"/>
        <v>3</v>
      </c>
      <c r="T9" s="3">
        <f t="shared" si="1"/>
        <v>3</v>
      </c>
      <c r="U9" s="3">
        <f t="shared" si="1"/>
        <v>3</v>
      </c>
      <c r="V9" s="3">
        <f t="shared" si="1"/>
        <v>3</v>
      </c>
      <c r="W9" s="3">
        <f t="shared" si="1"/>
        <v>3</v>
      </c>
      <c r="X9" s="3">
        <f t="shared" si="1"/>
        <v>3</v>
      </c>
      <c r="Y9" s="3">
        <f t="shared" si="1"/>
        <v>3</v>
      </c>
      <c r="Z9" s="3">
        <f t="shared" si="1"/>
        <v>3</v>
      </c>
      <c r="AA9" s="3">
        <f t="shared" si="1"/>
        <v>3</v>
      </c>
      <c r="AB9" s="3">
        <f t="shared" si="1"/>
        <v>3</v>
      </c>
      <c r="AC9" s="3">
        <f t="shared" si="1"/>
        <v>3</v>
      </c>
      <c r="AD9" s="3">
        <f t="shared" si="1"/>
        <v>3</v>
      </c>
      <c r="AE9" s="3">
        <f t="shared" si="1"/>
        <v>3</v>
      </c>
      <c r="AF9" s="3">
        <f t="shared" si="0"/>
        <v>81</v>
      </c>
    </row>
    <row r="10" spans="1:32">
      <c r="A10" t="s">
        <v>6</v>
      </c>
      <c r="B10" s="3">
        <f t="shared" ref="B10:AE10" si="2">B8+B9</f>
        <v>20</v>
      </c>
      <c r="C10" s="3">
        <f t="shared" si="2"/>
        <v>20</v>
      </c>
      <c r="D10" s="3">
        <f t="shared" si="2"/>
        <v>20</v>
      </c>
      <c r="E10" s="3">
        <f t="shared" si="2"/>
        <v>3</v>
      </c>
      <c r="F10" s="3">
        <f t="shared" si="2"/>
        <v>3</v>
      </c>
      <c r="G10" s="3">
        <f t="shared" si="2"/>
        <v>3</v>
      </c>
      <c r="H10" s="3">
        <f t="shared" si="2"/>
        <v>3</v>
      </c>
      <c r="I10" s="3">
        <f t="shared" si="2"/>
        <v>3</v>
      </c>
      <c r="J10" s="3">
        <f t="shared" si="2"/>
        <v>3</v>
      </c>
      <c r="K10" s="3">
        <f t="shared" si="2"/>
        <v>3</v>
      </c>
      <c r="L10" s="3">
        <f t="shared" si="2"/>
        <v>3</v>
      </c>
      <c r="M10" s="3">
        <f t="shared" si="2"/>
        <v>3</v>
      </c>
      <c r="N10" s="3">
        <f t="shared" si="2"/>
        <v>3</v>
      </c>
      <c r="O10" s="3">
        <f t="shared" si="2"/>
        <v>3</v>
      </c>
      <c r="P10" s="3">
        <f t="shared" si="2"/>
        <v>3</v>
      </c>
      <c r="Q10" s="3">
        <f t="shared" si="2"/>
        <v>3</v>
      </c>
      <c r="R10" s="3">
        <f t="shared" si="2"/>
        <v>3</v>
      </c>
      <c r="S10" s="3">
        <f t="shared" si="2"/>
        <v>3</v>
      </c>
      <c r="T10" s="3">
        <f t="shared" si="2"/>
        <v>3</v>
      </c>
      <c r="U10" s="3">
        <f t="shared" si="2"/>
        <v>3</v>
      </c>
      <c r="V10" s="3">
        <f t="shared" si="2"/>
        <v>3</v>
      </c>
      <c r="W10" s="3">
        <f t="shared" si="2"/>
        <v>3</v>
      </c>
      <c r="X10" s="3">
        <f t="shared" si="2"/>
        <v>3</v>
      </c>
      <c r="Y10" s="3">
        <f t="shared" si="2"/>
        <v>3</v>
      </c>
      <c r="Z10" s="3">
        <f t="shared" si="2"/>
        <v>3</v>
      </c>
      <c r="AA10" s="3">
        <f t="shared" si="2"/>
        <v>3</v>
      </c>
      <c r="AB10" s="3">
        <f t="shared" si="2"/>
        <v>3</v>
      </c>
      <c r="AC10" s="3">
        <f t="shared" si="2"/>
        <v>3</v>
      </c>
      <c r="AD10" s="3">
        <f t="shared" si="2"/>
        <v>3</v>
      </c>
      <c r="AE10" s="3">
        <f t="shared" si="2"/>
        <v>3</v>
      </c>
      <c r="AF10" s="3">
        <f t="shared" si="0"/>
        <v>141</v>
      </c>
    </row>
    <row r="12" spans="1:32">
      <c r="A12" t="s">
        <v>7</v>
      </c>
      <c r="B12" s="3">
        <f>B6-B10</f>
        <v>-20</v>
      </c>
      <c r="C12" s="3">
        <f>C6-C10</f>
        <v>-20</v>
      </c>
      <c r="D12" s="3">
        <f t="shared" ref="D12:AE12" si="3">D6-D10</f>
        <v>-20</v>
      </c>
      <c r="E12" s="3">
        <f t="shared" si="3"/>
        <v>4.8600000000000003</v>
      </c>
      <c r="F12" s="3">
        <f t="shared" si="3"/>
        <v>4.8600000000000003</v>
      </c>
      <c r="G12" s="3">
        <f t="shared" si="3"/>
        <v>4.8600000000000003</v>
      </c>
      <c r="H12" s="3">
        <f t="shared" si="3"/>
        <v>4.8600000000000003</v>
      </c>
      <c r="I12" s="3">
        <f t="shared" si="3"/>
        <v>4.8600000000000003</v>
      </c>
      <c r="J12" s="3">
        <f t="shared" si="3"/>
        <v>4.8600000000000003</v>
      </c>
      <c r="K12" s="3">
        <f t="shared" si="3"/>
        <v>4.8600000000000003</v>
      </c>
      <c r="L12" s="3">
        <f t="shared" si="3"/>
        <v>4.8600000000000003</v>
      </c>
      <c r="M12" s="3">
        <f t="shared" si="3"/>
        <v>4.8600000000000003</v>
      </c>
      <c r="N12" s="3">
        <f t="shared" si="3"/>
        <v>4.8600000000000003</v>
      </c>
      <c r="O12" s="3">
        <f t="shared" si="3"/>
        <v>4.8600000000000003</v>
      </c>
      <c r="P12" s="3">
        <f t="shared" si="3"/>
        <v>4.8600000000000003</v>
      </c>
      <c r="Q12" s="3">
        <f t="shared" si="3"/>
        <v>4.8600000000000003</v>
      </c>
      <c r="R12" s="3">
        <f t="shared" si="3"/>
        <v>4.8600000000000003</v>
      </c>
      <c r="S12" s="3">
        <f t="shared" si="3"/>
        <v>4.8600000000000003</v>
      </c>
      <c r="T12" s="3">
        <f t="shared" si="3"/>
        <v>4.8600000000000003</v>
      </c>
      <c r="U12" s="3">
        <f t="shared" si="3"/>
        <v>4.8600000000000003</v>
      </c>
      <c r="V12" s="3">
        <f t="shared" si="3"/>
        <v>4.8600000000000003</v>
      </c>
      <c r="W12" s="3">
        <f t="shared" si="3"/>
        <v>4.8600000000000003</v>
      </c>
      <c r="X12" s="3">
        <f t="shared" si="3"/>
        <v>4.8600000000000003</v>
      </c>
      <c r="Y12" s="3">
        <f t="shared" si="3"/>
        <v>4.8600000000000003</v>
      </c>
      <c r="Z12" s="3">
        <f t="shared" si="3"/>
        <v>4.8600000000000003</v>
      </c>
      <c r="AA12" s="3">
        <f t="shared" si="3"/>
        <v>4.8600000000000003</v>
      </c>
      <c r="AB12" s="3">
        <f t="shared" si="3"/>
        <v>4.8600000000000003</v>
      </c>
      <c r="AC12" s="3">
        <f t="shared" si="3"/>
        <v>4.8600000000000003</v>
      </c>
      <c r="AD12" s="3">
        <f t="shared" si="3"/>
        <v>4.8600000000000003</v>
      </c>
      <c r="AE12" s="3">
        <f t="shared" si="3"/>
        <v>4.8600000000000003</v>
      </c>
      <c r="AF12" s="3">
        <f>SUM(B12:AE12)</f>
        <v>71.22</v>
      </c>
    </row>
    <row r="14" spans="1:32">
      <c r="B14" s="4" t="s">
        <v>8</v>
      </c>
      <c r="C14" s="5">
        <f>IRR(B12:AE12)</f>
        <v>6.075796972338865E-2</v>
      </c>
    </row>
    <row r="15" spans="1:32">
      <c r="B15" s="6" t="s">
        <v>9</v>
      </c>
      <c r="C15" s="15">
        <f>NPV(0.0607,(B12:AE12))</f>
        <v>3.3873360163316664E-2</v>
      </c>
    </row>
    <row r="16" spans="1:3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8" spans="1:5">
      <c r="A18" s="1" t="s">
        <v>10</v>
      </c>
    </row>
    <row r="19" spans="1:5">
      <c r="A19" t="s">
        <v>243</v>
      </c>
    </row>
    <row r="20" spans="1:5">
      <c r="A20" t="s">
        <v>114</v>
      </c>
    </row>
    <row r="21" spans="1:5">
      <c r="A21" t="s">
        <v>276</v>
      </c>
    </row>
    <row r="22" spans="1:5">
      <c r="A22" t="s">
        <v>116</v>
      </c>
    </row>
    <row r="23" spans="1:5">
      <c r="A23" t="s">
        <v>277</v>
      </c>
    </row>
    <row r="24" spans="1:5">
      <c r="A24" t="s">
        <v>16</v>
      </c>
    </row>
    <row r="26" spans="1:5">
      <c r="A26" s="18" t="s">
        <v>278</v>
      </c>
      <c r="B26" s="19"/>
      <c r="C26" s="19"/>
      <c r="D26" s="19"/>
      <c r="E26" s="19"/>
    </row>
    <row r="28" spans="1:5">
      <c r="A28" s="1" t="s">
        <v>174</v>
      </c>
    </row>
    <row r="29" spans="1:5">
      <c r="A29" t="s">
        <v>279</v>
      </c>
    </row>
    <row r="30" spans="1:5">
      <c r="A30" s="1" t="s">
        <v>280</v>
      </c>
    </row>
    <row r="31" spans="1:5">
      <c r="A31" t="s">
        <v>177</v>
      </c>
    </row>
    <row r="32" spans="1:5">
      <c r="A32" s="1" t="s">
        <v>281</v>
      </c>
    </row>
    <row r="33" spans="1:1">
      <c r="A33" t="s">
        <v>282</v>
      </c>
    </row>
    <row r="34" spans="1:1">
      <c r="A34" t="s">
        <v>283</v>
      </c>
    </row>
  </sheetData>
  <pageMargins left="0.7" right="0.7" top="0.75" bottom="0.75" header="0.3" footer="0.3"/>
  <headerFooter>
    <oddFooter>&amp;L_x000D_&amp;1#&amp;"Calibri"&amp;9&amp;K000000 INTERNAL. This information is accessible to ADB Management and staff. It may be shared outside ADB with appropriate permission.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2C585-B624-480C-BC13-A0CC0ABFDEBC}">
  <dimension ref="A1:AF33"/>
  <sheetViews>
    <sheetView topLeftCell="A19" zoomScale="130" zoomScaleNormal="130" workbookViewId="0">
      <selection activeCell="A34" sqref="A34"/>
    </sheetView>
  </sheetViews>
  <sheetFormatPr defaultRowHeight="14.45"/>
  <cols>
    <col min="1" max="1" width="30.7109375" customWidth="1"/>
    <col min="2" max="31" width="10.7109375" customWidth="1"/>
    <col min="32" max="32" width="18.7109375" customWidth="1"/>
  </cols>
  <sheetData>
    <row r="1" spans="1:32">
      <c r="A1" s="1" t="s">
        <v>284</v>
      </c>
      <c r="AA1" s="2"/>
      <c r="AB1" s="2"/>
      <c r="AC1" s="2"/>
      <c r="AD1" s="2"/>
      <c r="AE1" s="2"/>
      <c r="AF1" s="2"/>
    </row>
    <row r="2" spans="1:32">
      <c r="A2" s="7"/>
      <c r="B2" s="7"/>
      <c r="C2" s="7"/>
      <c r="D2" s="7"/>
      <c r="E2" s="7"/>
      <c r="F2" s="7"/>
      <c r="G2" s="7"/>
      <c r="H2" s="7"/>
      <c r="I2" s="7"/>
      <c r="J2" s="7"/>
      <c r="K2" s="7"/>
      <c r="L2" s="7"/>
      <c r="M2" s="7"/>
      <c r="N2" s="7"/>
      <c r="O2" s="7"/>
      <c r="P2" s="7"/>
      <c r="Q2" s="7"/>
      <c r="R2" s="7"/>
      <c r="S2" s="7"/>
      <c r="T2" s="7"/>
      <c r="U2" s="7"/>
      <c r="V2" s="7"/>
      <c r="W2" s="7"/>
      <c r="X2" s="7"/>
      <c r="Y2" s="7"/>
      <c r="Z2" s="7"/>
      <c r="AA2" s="8"/>
      <c r="AB2" s="8"/>
      <c r="AC2" s="8"/>
      <c r="AD2" s="8"/>
      <c r="AE2" s="8"/>
      <c r="AF2" s="11" t="s">
        <v>1</v>
      </c>
    </row>
    <row r="3" spans="1:32">
      <c r="A3" s="8"/>
      <c r="B3" s="9">
        <v>1</v>
      </c>
      <c r="C3" s="9">
        <v>2</v>
      </c>
      <c r="D3" s="9">
        <v>3</v>
      </c>
      <c r="E3" s="9">
        <v>4</v>
      </c>
      <c r="F3" s="9">
        <v>5</v>
      </c>
      <c r="G3" s="9">
        <v>6</v>
      </c>
      <c r="H3" s="9">
        <v>7</v>
      </c>
      <c r="I3" s="9">
        <v>8</v>
      </c>
      <c r="J3" s="9">
        <v>9</v>
      </c>
      <c r="K3" s="9">
        <v>10</v>
      </c>
      <c r="L3" s="9">
        <v>11</v>
      </c>
      <c r="M3" s="9">
        <v>12</v>
      </c>
      <c r="N3" s="9">
        <v>13</v>
      </c>
      <c r="O3" s="9">
        <v>14</v>
      </c>
      <c r="P3" s="9">
        <v>15</v>
      </c>
      <c r="Q3" s="9">
        <v>16</v>
      </c>
      <c r="R3" s="9">
        <v>17</v>
      </c>
      <c r="S3" s="9">
        <v>18</v>
      </c>
      <c r="T3" s="9">
        <v>19</v>
      </c>
      <c r="U3" s="9">
        <v>20</v>
      </c>
      <c r="V3" s="9">
        <v>21</v>
      </c>
      <c r="W3" s="9">
        <v>22</v>
      </c>
      <c r="X3" s="9">
        <v>23</v>
      </c>
      <c r="Y3" s="9">
        <v>24</v>
      </c>
      <c r="Z3" s="9">
        <v>25</v>
      </c>
      <c r="AA3" s="9">
        <v>26</v>
      </c>
      <c r="AB3" s="9">
        <v>27</v>
      </c>
      <c r="AC3" s="9">
        <v>28</v>
      </c>
      <c r="AD3" s="9">
        <v>29</v>
      </c>
      <c r="AE3" s="9">
        <v>30</v>
      </c>
      <c r="AF3" s="11" t="s">
        <v>2</v>
      </c>
    </row>
    <row r="4" spans="1:32">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6" spans="1:32">
      <c r="A6" t="s">
        <v>3</v>
      </c>
      <c r="B6" s="3">
        <v>0</v>
      </c>
      <c r="C6" s="3">
        <v>0</v>
      </c>
      <c r="D6" s="3">
        <v>0</v>
      </c>
      <c r="E6" s="3">
        <v>0</v>
      </c>
      <c r="F6" s="3">
        <v>3.88</v>
      </c>
      <c r="G6" s="3">
        <v>3.88</v>
      </c>
      <c r="H6" s="3">
        <v>3.88</v>
      </c>
      <c r="I6" s="3">
        <v>3.88</v>
      </c>
      <c r="J6" s="3">
        <v>3.88</v>
      </c>
      <c r="K6" s="3">
        <v>3.88</v>
      </c>
      <c r="L6" s="3">
        <v>3.88</v>
      </c>
      <c r="M6" s="3">
        <v>3.88</v>
      </c>
      <c r="N6" s="3">
        <v>3.88</v>
      </c>
      <c r="O6" s="3">
        <v>3.88</v>
      </c>
      <c r="P6" s="3">
        <v>3.88</v>
      </c>
      <c r="Q6" s="3">
        <v>3.88</v>
      </c>
      <c r="R6" s="3">
        <v>3.88</v>
      </c>
      <c r="S6" s="3">
        <v>3.88</v>
      </c>
      <c r="T6" s="3">
        <v>3.88</v>
      </c>
      <c r="U6" s="3">
        <v>3.88</v>
      </c>
      <c r="V6" s="3">
        <v>3.88</v>
      </c>
      <c r="W6" s="3">
        <v>3.88</v>
      </c>
      <c r="X6" s="3">
        <v>3.88</v>
      </c>
      <c r="Y6" s="3">
        <v>3.88</v>
      </c>
      <c r="Z6" s="3">
        <v>3.88</v>
      </c>
      <c r="AA6" s="3">
        <v>3.88</v>
      </c>
      <c r="AB6" s="3">
        <v>3.88</v>
      </c>
      <c r="AC6" s="3">
        <v>3.88</v>
      </c>
      <c r="AD6" s="3">
        <v>3.88</v>
      </c>
      <c r="AE6" s="3">
        <v>3.88</v>
      </c>
      <c r="AF6" s="3">
        <f>SUM(B6:AE6)</f>
        <v>100.87999999999997</v>
      </c>
    </row>
    <row r="8" spans="1:32">
      <c r="A8" t="s">
        <v>4</v>
      </c>
      <c r="B8">
        <v>9.25</v>
      </c>
      <c r="C8">
        <v>9.25</v>
      </c>
      <c r="D8">
        <v>9.25</v>
      </c>
      <c r="E8">
        <v>9.25</v>
      </c>
      <c r="H8" s="3"/>
      <c r="AF8" s="3">
        <f t="shared" ref="AF8:AF10" si="0">SUM(B8:AE8)</f>
        <v>37</v>
      </c>
    </row>
    <row r="9" spans="1:32">
      <c r="A9" t="s">
        <v>5</v>
      </c>
      <c r="B9" s="3">
        <v>0</v>
      </c>
      <c r="C9" s="3">
        <v>0</v>
      </c>
      <c r="D9" s="3">
        <v>0</v>
      </c>
      <c r="E9" s="3">
        <v>0</v>
      </c>
      <c r="F9" s="17">
        <f>37*0.02</f>
        <v>0.74</v>
      </c>
      <c r="G9" s="17">
        <f t="shared" ref="G9:AE9" si="1">37*0.02</f>
        <v>0.74</v>
      </c>
      <c r="H9" s="17">
        <f t="shared" si="1"/>
        <v>0.74</v>
      </c>
      <c r="I9" s="17">
        <f t="shared" si="1"/>
        <v>0.74</v>
      </c>
      <c r="J9" s="17">
        <f t="shared" si="1"/>
        <v>0.74</v>
      </c>
      <c r="K9" s="17">
        <f t="shared" si="1"/>
        <v>0.74</v>
      </c>
      <c r="L9" s="17">
        <f t="shared" si="1"/>
        <v>0.74</v>
      </c>
      <c r="M9" s="17">
        <f t="shared" si="1"/>
        <v>0.74</v>
      </c>
      <c r="N9" s="17">
        <f t="shared" si="1"/>
        <v>0.74</v>
      </c>
      <c r="O9" s="17">
        <f t="shared" si="1"/>
        <v>0.74</v>
      </c>
      <c r="P9" s="17">
        <f t="shared" si="1"/>
        <v>0.74</v>
      </c>
      <c r="Q9" s="17">
        <f t="shared" si="1"/>
        <v>0.74</v>
      </c>
      <c r="R9" s="17">
        <f t="shared" si="1"/>
        <v>0.74</v>
      </c>
      <c r="S9" s="17">
        <f t="shared" si="1"/>
        <v>0.74</v>
      </c>
      <c r="T9" s="17">
        <f t="shared" si="1"/>
        <v>0.74</v>
      </c>
      <c r="U9" s="17">
        <f t="shared" si="1"/>
        <v>0.74</v>
      </c>
      <c r="V9" s="17">
        <f t="shared" si="1"/>
        <v>0.74</v>
      </c>
      <c r="W9" s="17">
        <f t="shared" si="1"/>
        <v>0.74</v>
      </c>
      <c r="X9" s="17">
        <f t="shared" si="1"/>
        <v>0.74</v>
      </c>
      <c r="Y9" s="17">
        <f t="shared" si="1"/>
        <v>0.74</v>
      </c>
      <c r="Z9" s="17">
        <f t="shared" si="1"/>
        <v>0.74</v>
      </c>
      <c r="AA9" s="17">
        <f t="shared" si="1"/>
        <v>0.74</v>
      </c>
      <c r="AB9" s="17">
        <f t="shared" si="1"/>
        <v>0.74</v>
      </c>
      <c r="AC9" s="17">
        <f t="shared" si="1"/>
        <v>0.74</v>
      </c>
      <c r="AD9" s="17">
        <f t="shared" si="1"/>
        <v>0.74</v>
      </c>
      <c r="AE9" s="17">
        <f t="shared" si="1"/>
        <v>0.74</v>
      </c>
      <c r="AF9" s="3">
        <f t="shared" si="0"/>
        <v>19.239999999999995</v>
      </c>
    </row>
    <row r="10" spans="1:32">
      <c r="A10" t="s">
        <v>6</v>
      </c>
      <c r="B10" s="17">
        <f t="shared" ref="B10:AE10" si="2">B8+B9</f>
        <v>9.25</v>
      </c>
      <c r="C10" s="17">
        <f t="shared" si="2"/>
        <v>9.25</v>
      </c>
      <c r="D10" s="17">
        <f t="shared" si="2"/>
        <v>9.25</v>
      </c>
      <c r="E10" s="17">
        <f t="shared" si="2"/>
        <v>9.25</v>
      </c>
      <c r="F10" s="17">
        <f t="shared" si="2"/>
        <v>0.74</v>
      </c>
      <c r="G10" s="17">
        <f t="shared" si="2"/>
        <v>0.74</v>
      </c>
      <c r="H10" s="17">
        <f t="shared" si="2"/>
        <v>0.74</v>
      </c>
      <c r="I10" s="17">
        <f t="shared" si="2"/>
        <v>0.74</v>
      </c>
      <c r="J10" s="17">
        <f t="shared" si="2"/>
        <v>0.74</v>
      </c>
      <c r="K10" s="17">
        <f t="shared" si="2"/>
        <v>0.74</v>
      </c>
      <c r="L10" s="17">
        <f t="shared" si="2"/>
        <v>0.74</v>
      </c>
      <c r="M10" s="17">
        <f t="shared" si="2"/>
        <v>0.74</v>
      </c>
      <c r="N10" s="17">
        <f t="shared" si="2"/>
        <v>0.74</v>
      </c>
      <c r="O10" s="17">
        <f t="shared" si="2"/>
        <v>0.74</v>
      </c>
      <c r="P10" s="17">
        <f t="shared" si="2"/>
        <v>0.74</v>
      </c>
      <c r="Q10" s="17">
        <f t="shared" si="2"/>
        <v>0.74</v>
      </c>
      <c r="R10" s="17">
        <f t="shared" si="2"/>
        <v>0.74</v>
      </c>
      <c r="S10" s="17">
        <f t="shared" si="2"/>
        <v>0.74</v>
      </c>
      <c r="T10" s="17">
        <f t="shared" si="2"/>
        <v>0.74</v>
      </c>
      <c r="U10" s="17">
        <f t="shared" si="2"/>
        <v>0.74</v>
      </c>
      <c r="V10" s="17">
        <f t="shared" si="2"/>
        <v>0.74</v>
      </c>
      <c r="W10" s="17">
        <f t="shared" si="2"/>
        <v>0.74</v>
      </c>
      <c r="X10" s="17">
        <f t="shared" si="2"/>
        <v>0.74</v>
      </c>
      <c r="Y10" s="17">
        <f t="shared" si="2"/>
        <v>0.74</v>
      </c>
      <c r="Z10" s="17">
        <f t="shared" si="2"/>
        <v>0.74</v>
      </c>
      <c r="AA10" s="17">
        <f t="shared" si="2"/>
        <v>0.74</v>
      </c>
      <c r="AB10" s="17">
        <f t="shared" si="2"/>
        <v>0.74</v>
      </c>
      <c r="AC10" s="17">
        <f t="shared" si="2"/>
        <v>0.74</v>
      </c>
      <c r="AD10" s="17">
        <f t="shared" si="2"/>
        <v>0.74</v>
      </c>
      <c r="AE10" s="17">
        <f t="shared" si="2"/>
        <v>0.74</v>
      </c>
      <c r="AF10" s="3">
        <f t="shared" si="0"/>
        <v>56.240000000000052</v>
      </c>
    </row>
    <row r="12" spans="1:32">
      <c r="A12" t="s">
        <v>7</v>
      </c>
      <c r="B12" s="3">
        <f>B6-B10</f>
        <v>-9.25</v>
      </c>
      <c r="C12" s="3">
        <f>C6-C10</f>
        <v>-9.25</v>
      </c>
      <c r="D12" s="3">
        <f t="shared" ref="D12:AE12" si="3">D6-D10</f>
        <v>-9.25</v>
      </c>
      <c r="E12" s="3">
        <f t="shared" si="3"/>
        <v>-9.25</v>
      </c>
      <c r="F12" s="3">
        <f t="shared" si="3"/>
        <v>3.1399999999999997</v>
      </c>
      <c r="G12" s="3">
        <f t="shared" si="3"/>
        <v>3.1399999999999997</v>
      </c>
      <c r="H12" s="3">
        <f t="shared" si="3"/>
        <v>3.1399999999999997</v>
      </c>
      <c r="I12" s="3">
        <f t="shared" si="3"/>
        <v>3.1399999999999997</v>
      </c>
      <c r="J12" s="3">
        <f t="shared" si="3"/>
        <v>3.1399999999999997</v>
      </c>
      <c r="K12" s="3">
        <f t="shared" si="3"/>
        <v>3.1399999999999997</v>
      </c>
      <c r="L12" s="3">
        <f t="shared" si="3"/>
        <v>3.1399999999999997</v>
      </c>
      <c r="M12" s="3">
        <f t="shared" si="3"/>
        <v>3.1399999999999997</v>
      </c>
      <c r="N12" s="3">
        <f t="shared" si="3"/>
        <v>3.1399999999999997</v>
      </c>
      <c r="O12" s="3">
        <f t="shared" si="3"/>
        <v>3.1399999999999997</v>
      </c>
      <c r="P12" s="3">
        <f t="shared" si="3"/>
        <v>3.1399999999999997</v>
      </c>
      <c r="Q12" s="3">
        <f t="shared" si="3"/>
        <v>3.1399999999999997</v>
      </c>
      <c r="R12" s="3">
        <f t="shared" si="3"/>
        <v>3.1399999999999997</v>
      </c>
      <c r="S12" s="3">
        <f t="shared" si="3"/>
        <v>3.1399999999999997</v>
      </c>
      <c r="T12" s="3">
        <f t="shared" si="3"/>
        <v>3.1399999999999997</v>
      </c>
      <c r="U12" s="3">
        <f t="shared" si="3"/>
        <v>3.1399999999999997</v>
      </c>
      <c r="V12" s="3">
        <f t="shared" si="3"/>
        <v>3.1399999999999997</v>
      </c>
      <c r="W12" s="3">
        <f t="shared" si="3"/>
        <v>3.1399999999999997</v>
      </c>
      <c r="X12" s="3">
        <f t="shared" si="3"/>
        <v>3.1399999999999997</v>
      </c>
      <c r="Y12" s="3">
        <f t="shared" si="3"/>
        <v>3.1399999999999997</v>
      </c>
      <c r="Z12" s="3">
        <f t="shared" si="3"/>
        <v>3.1399999999999997</v>
      </c>
      <c r="AA12" s="3">
        <f t="shared" si="3"/>
        <v>3.1399999999999997</v>
      </c>
      <c r="AB12" s="3">
        <f t="shared" si="3"/>
        <v>3.1399999999999997</v>
      </c>
      <c r="AC12" s="3">
        <f t="shared" si="3"/>
        <v>3.1399999999999997</v>
      </c>
      <c r="AD12" s="3">
        <f t="shared" si="3"/>
        <v>3.1399999999999997</v>
      </c>
      <c r="AE12" s="3">
        <f t="shared" si="3"/>
        <v>3.1399999999999997</v>
      </c>
      <c r="AF12" s="3">
        <f>SUM(B12:AE12)</f>
        <v>44.640000000000008</v>
      </c>
    </row>
    <row r="14" spans="1:32">
      <c r="B14" s="4" t="s">
        <v>8</v>
      </c>
      <c r="C14" s="5">
        <f>IRR(B12:AE12)</f>
        <v>6.0799899073002983E-2</v>
      </c>
    </row>
    <row r="15" spans="1:32">
      <c r="B15" s="6" t="s">
        <v>9</v>
      </c>
      <c r="C15" s="15">
        <f>NPV(0.0607,(B12:AE12))</f>
        <v>3.582232430583291E-2</v>
      </c>
    </row>
    <row r="16" spans="1:3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8" spans="1:1">
      <c r="A18" s="1" t="s">
        <v>10</v>
      </c>
    </row>
    <row r="19" spans="1:1">
      <c r="A19" t="s">
        <v>285</v>
      </c>
    </row>
    <row r="20" spans="1:1">
      <c r="A20" t="s">
        <v>286</v>
      </c>
    </row>
    <row r="21" spans="1:1">
      <c r="A21" t="s">
        <v>287</v>
      </c>
    </row>
    <row r="22" spans="1:1">
      <c r="A22" t="s">
        <v>198</v>
      </c>
    </row>
    <row r="23" spans="1:1">
      <c r="A23" t="s">
        <v>288</v>
      </c>
    </row>
    <row r="24" spans="1:1">
      <c r="A24" t="s">
        <v>16</v>
      </c>
    </row>
    <row r="26" spans="1:1">
      <c r="A26" s="1" t="s">
        <v>289</v>
      </c>
    </row>
    <row r="28" spans="1:1">
      <c r="A28" s="1" t="s">
        <v>18</v>
      </c>
    </row>
    <row r="29" spans="1:1">
      <c r="A29" t="s">
        <v>290</v>
      </c>
    </row>
    <row r="30" spans="1:1">
      <c r="A30" t="s">
        <v>291</v>
      </c>
    </row>
    <row r="31" spans="1:1">
      <c r="A31" t="s">
        <v>292</v>
      </c>
    </row>
    <row r="32" spans="1:1">
      <c r="A32" s="1" t="s">
        <v>293</v>
      </c>
    </row>
    <row r="33" spans="1:1">
      <c r="A33" t="s">
        <v>294</v>
      </c>
    </row>
  </sheetData>
  <pageMargins left="0.7" right="0.7" top="0.75" bottom="0.75" header="0.3" footer="0.3"/>
  <pageSetup paperSize="9" orientation="portrait" horizontalDpi="0" verticalDpi="0" r:id="rId1"/>
  <headerFooter>
    <oddFooter>&amp;L_x000D_&amp;1#&amp;"Calibri"&amp;9&amp;K000000 INTERNAL. This information is accessible to ADB Management and staff. It may be shared outside ADB with appropriate permission.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ACEFE-D4D2-46E9-845C-571130D719DB}">
  <dimension ref="A1:AF33"/>
  <sheetViews>
    <sheetView topLeftCell="A16" zoomScale="130" zoomScaleNormal="130" workbookViewId="0">
      <selection activeCell="A35" sqref="A35"/>
    </sheetView>
  </sheetViews>
  <sheetFormatPr defaultRowHeight="14.45"/>
  <cols>
    <col min="1" max="1" width="30.7109375" customWidth="1"/>
    <col min="2" max="31" width="13.7109375" customWidth="1"/>
    <col min="32" max="32" width="18.7109375" customWidth="1"/>
  </cols>
  <sheetData>
    <row r="1" spans="1:32">
      <c r="A1" s="1" t="s">
        <v>295</v>
      </c>
      <c r="AA1" s="2"/>
      <c r="AB1" s="2"/>
      <c r="AC1" s="2"/>
      <c r="AD1" s="2"/>
      <c r="AE1" s="2"/>
      <c r="AF1" s="2"/>
    </row>
    <row r="2" spans="1:32">
      <c r="A2" s="7"/>
      <c r="B2" s="7"/>
      <c r="C2" s="7"/>
      <c r="D2" s="7"/>
      <c r="E2" s="7"/>
      <c r="F2" s="7"/>
      <c r="G2" s="7"/>
      <c r="H2" s="7"/>
      <c r="I2" s="7"/>
      <c r="J2" s="7"/>
      <c r="K2" s="7"/>
      <c r="L2" s="7"/>
      <c r="M2" s="7"/>
      <c r="N2" s="7"/>
      <c r="O2" s="7"/>
      <c r="P2" s="7"/>
      <c r="Q2" s="7"/>
      <c r="R2" s="7"/>
      <c r="S2" s="7"/>
      <c r="T2" s="7"/>
      <c r="U2" s="7"/>
      <c r="V2" s="7"/>
      <c r="W2" s="7"/>
      <c r="X2" s="7"/>
      <c r="Y2" s="7"/>
      <c r="Z2" s="7"/>
      <c r="AA2" s="8"/>
      <c r="AB2" s="8"/>
      <c r="AC2" s="8"/>
      <c r="AD2" s="8"/>
      <c r="AE2" s="8"/>
      <c r="AF2" s="11" t="s">
        <v>1</v>
      </c>
    </row>
    <row r="3" spans="1:32">
      <c r="A3" s="8"/>
      <c r="B3" s="9">
        <v>1</v>
      </c>
      <c r="C3" s="9">
        <v>2</v>
      </c>
      <c r="D3" s="9">
        <v>3</v>
      </c>
      <c r="E3" s="9">
        <v>4</v>
      </c>
      <c r="F3" s="9">
        <v>5</v>
      </c>
      <c r="G3" s="9">
        <v>6</v>
      </c>
      <c r="H3" s="9">
        <v>7</v>
      </c>
      <c r="I3" s="9">
        <v>8</v>
      </c>
      <c r="J3" s="9">
        <v>9</v>
      </c>
      <c r="K3" s="9">
        <v>10</v>
      </c>
      <c r="L3" s="9">
        <v>11</v>
      </c>
      <c r="M3" s="9">
        <v>12</v>
      </c>
      <c r="N3" s="9">
        <v>13</v>
      </c>
      <c r="O3" s="9">
        <v>14</v>
      </c>
      <c r="P3" s="9">
        <v>15</v>
      </c>
      <c r="Q3" s="9">
        <v>16</v>
      </c>
      <c r="R3" s="9">
        <v>17</v>
      </c>
      <c r="S3" s="9">
        <v>18</v>
      </c>
      <c r="T3" s="9">
        <v>19</v>
      </c>
      <c r="U3" s="9">
        <v>20</v>
      </c>
      <c r="V3" s="9">
        <v>21</v>
      </c>
      <c r="W3" s="9">
        <v>22</v>
      </c>
      <c r="X3" s="9">
        <v>23</v>
      </c>
      <c r="Y3" s="9">
        <v>24</v>
      </c>
      <c r="Z3" s="9">
        <v>25</v>
      </c>
      <c r="AA3" s="9">
        <v>26</v>
      </c>
      <c r="AB3" s="9">
        <v>27</v>
      </c>
      <c r="AC3" s="9">
        <v>28</v>
      </c>
      <c r="AD3" s="9">
        <v>29</v>
      </c>
      <c r="AE3" s="9">
        <v>30</v>
      </c>
      <c r="AF3" s="11" t="s">
        <v>2</v>
      </c>
    </row>
    <row r="4" spans="1:32">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6" spans="1:32">
      <c r="A6" t="s">
        <v>3</v>
      </c>
      <c r="B6" s="3">
        <v>0</v>
      </c>
      <c r="C6" s="3">
        <v>0</v>
      </c>
      <c r="D6" s="3">
        <v>0.97799999999999998</v>
      </c>
      <c r="E6" s="3">
        <v>0.97799999999999998</v>
      </c>
      <c r="F6" s="3">
        <v>0.97799999999999998</v>
      </c>
      <c r="G6" s="3">
        <v>0.97799999999999998</v>
      </c>
      <c r="H6" s="3">
        <v>0.97799999999999998</v>
      </c>
      <c r="I6" s="3">
        <v>0.97799999999999998</v>
      </c>
      <c r="J6" s="3">
        <v>0.97799999999999998</v>
      </c>
      <c r="K6" s="3">
        <v>0.97799999999999998</v>
      </c>
      <c r="L6" s="3">
        <v>0.97799999999999998</v>
      </c>
      <c r="M6" s="3">
        <v>0.97799999999999998</v>
      </c>
      <c r="N6" s="3">
        <v>0.97799999999999998</v>
      </c>
      <c r="O6" s="3">
        <v>0.97799999999999998</v>
      </c>
      <c r="P6" s="3">
        <v>0.97799999999999998</v>
      </c>
      <c r="Q6" s="3">
        <v>0.97799999999999998</v>
      </c>
      <c r="R6" s="3">
        <v>0.97799999999999998</v>
      </c>
      <c r="S6" s="3">
        <v>0.97799999999999998</v>
      </c>
      <c r="T6" s="3">
        <v>0.97799999999999998</v>
      </c>
      <c r="U6" s="3">
        <v>0.97799999999999998</v>
      </c>
      <c r="V6" s="3">
        <v>0.97799999999999998</v>
      </c>
      <c r="W6" s="3">
        <v>0.97799999999999998</v>
      </c>
      <c r="X6" s="3">
        <v>0.97799999999999998</v>
      </c>
      <c r="Y6" s="3">
        <v>0.97799999999999998</v>
      </c>
      <c r="Z6" s="3">
        <v>0.97799999999999998</v>
      </c>
      <c r="AA6" s="3">
        <v>0.97799999999999998</v>
      </c>
      <c r="AB6" s="3">
        <v>0.97799999999999998</v>
      </c>
      <c r="AC6" s="3">
        <v>0.97799999999999998</v>
      </c>
      <c r="AD6" s="3">
        <v>0.97799999999999998</v>
      </c>
      <c r="AE6" s="3">
        <v>0.97799999999999998</v>
      </c>
      <c r="AF6" s="3">
        <f>SUM(B6:AE6)</f>
        <v>27.384000000000015</v>
      </c>
    </row>
    <row r="8" spans="1:32">
      <c r="A8" t="s">
        <v>4</v>
      </c>
      <c r="B8" s="3">
        <v>5</v>
      </c>
      <c r="C8" s="3">
        <v>5</v>
      </c>
      <c r="H8" s="3"/>
      <c r="AF8" s="3">
        <f t="shared" ref="AF8:AF10" si="0">SUM(B8:AE8)</f>
        <v>10</v>
      </c>
    </row>
    <row r="9" spans="1:32">
      <c r="A9" t="s">
        <v>5</v>
      </c>
      <c r="D9" s="3">
        <f>SUM(B8:C8)*0.02</f>
        <v>0.2</v>
      </c>
      <c r="E9" s="3">
        <f>D9</f>
        <v>0.2</v>
      </c>
      <c r="F9" s="3">
        <f t="shared" ref="F9:AE9" si="1">E9</f>
        <v>0.2</v>
      </c>
      <c r="G9" s="3">
        <f t="shared" si="1"/>
        <v>0.2</v>
      </c>
      <c r="H9" s="3">
        <f t="shared" si="1"/>
        <v>0.2</v>
      </c>
      <c r="I9" s="3">
        <f t="shared" si="1"/>
        <v>0.2</v>
      </c>
      <c r="J9" s="3">
        <f t="shared" si="1"/>
        <v>0.2</v>
      </c>
      <c r="K9" s="3">
        <f t="shared" si="1"/>
        <v>0.2</v>
      </c>
      <c r="L9" s="3">
        <f t="shared" si="1"/>
        <v>0.2</v>
      </c>
      <c r="M9" s="3">
        <f t="shared" si="1"/>
        <v>0.2</v>
      </c>
      <c r="N9" s="3">
        <f t="shared" si="1"/>
        <v>0.2</v>
      </c>
      <c r="O9" s="3">
        <f t="shared" si="1"/>
        <v>0.2</v>
      </c>
      <c r="P9" s="3">
        <f t="shared" si="1"/>
        <v>0.2</v>
      </c>
      <c r="Q9" s="3">
        <f t="shared" si="1"/>
        <v>0.2</v>
      </c>
      <c r="R9" s="3">
        <f t="shared" si="1"/>
        <v>0.2</v>
      </c>
      <c r="S9" s="3">
        <f t="shared" si="1"/>
        <v>0.2</v>
      </c>
      <c r="T9" s="3">
        <f t="shared" si="1"/>
        <v>0.2</v>
      </c>
      <c r="U9" s="3">
        <f t="shared" si="1"/>
        <v>0.2</v>
      </c>
      <c r="V9" s="3">
        <f t="shared" si="1"/>
        <v>0.2</v>
      </c>
      <c r="W9" s="3">
        <f t="shared" si="1"/>
        <v>0.2</v>
      </c>
      <c r="X9" s="3">
        <f t="shared" si="1"/>
        <v>0.2</v>
      </c>
      <c r="Y9" s="3">
        <f t="shared" si="1"/>
        <v>0.2</v>
      </c>
      <c r="Z9" s="3">
        <f t="shared" si="1"/>
        <v>0.2</v>
      </c>
      <c r="AA9" s="3">
        <f t="shared" si="1"/>
        <v>0.2</v>
      </c>
      <c r="AB9" s="3">
        <f t="shared" si="1"/>
        <v>0.2</v>
      </c>
      <c r="AC9" s="3">
        <f t="shared" si="1"/>
        <v>0.2</v>
      </c>
      <c r="AD9" s="3">
        <f t="shared" si="1"/>
        <v>0.2</v>
      </c>
      <c r="AE9" s="3">
        <f t="shared" si="1"/>
        <v>0.2</v>
      </c>
      <c r="AF9" s="3">
        <f t="shared" si="0"/>
        <v>5.6000000000000023</v>
      </c>
    </row>
    <row r="10" spans="1:32">
      <c r="A10" t="s">
        <v>6</v>
      </c>
      <c r="B10">
        <f t="shared" ref="B10:AE10" si="2">B8+B9</f>
        <v>5</v>
      </c>
      <c r="C10" s="3">
        <f t="shared" si="2"/>
        <v>5</v>
      </c>
      <c r="D10" s="3">
        <f t="shared" si="2"/>
        <v>0.2</v>
      </c>
      <c r="E10" s="3">
        <f t="shared" si="2"/>
        <v>0.2</v>
      </c>
      <c r="F10" s="3">
        <f t="shared" si="2"/>
        <v>0.2</v>
      </c>
      <c r="G10" s="3">
        <f t="shared" si="2"/>
        <v>0.2</v>
      </c>
      <c r="H10" s="3">
        <f t="shared" si="2"/>
        <v>0.2</v>
      </c>
      <c r="I10" s="3">
        <f t="shared" si="2"/>
        <v>0.2</v>
      </c>
      <c r="J10" s="3">
        <f t="shared" si="2"/>
        <v>0.2</v>
      </c>
      <c r="K10" s="3">
        <f t="shared" si="2"/>
        <v>0.2</v>
      </c>
      <c r="L10" s="3">
        <f t="shared" si="2"/>
        <v>0.2</v>
      </c>
      <c r="M10" s="3">
        <f t="shared" si="2"/>
        <v>0.2</v>
      </c>
      <c r="N10" s="3">
        <f t="shared" si="2"/>
        <v>0.2</v>
      </c>
      <c r="O10" s="3">
        <f t="shared" si="2"/>
        <v>0.2</v>
      </c>
      <c r="P10" s="3">
        <f t="shared" si="2"/>
        <v>0.2</v>
      </c>
      <c r="Q10" s="3">
        <f t="shared" si="2"/>
        <v>0.2</v>
      </c>
      <c r="R10" s="3">
        <f t="shared" si="2"/>
        <v>0.2</v>
      </c>
      <c r="S10" s="3">
        <f t="shared" si="2"/>
        <v>0.2</v>
      </c>
      <c r="T10" s="3">
        <f t="shared" si="2"/>
        <v>0.2</v>
      </c>
      <c r="U10" s="3">
        <f t="shared" si="2"/>
        <v>0.2</v>
      </c>
      <c r="V10" s="3">
        <f t="shared" si="2"/>
        <v>0.2</v>
      </c>
      <c r="W10" s="3">
        <f t="shared" si="2"/>
        <v>0.2</v>
      </c>
      <c r="X10" s="3">
        <f t="shared" si="2"/>
        <v>0.2</v>
      </c>
      <c r="Y10" s="3">
        <f t="shared" si="2"/>
        <v>0.2</v>
      </c>
      <c r="Z10" s="3">
        <f t="shared" si="2"/>
        <v>0.2</v>
      </c>
      <c r="AA10" s="3">
        <f t="shared" si="2"/>
        <v>0.2</v>
      </c>
      <c r="AB10" s="3">
        <f t="shared" si="2"/>
        <v>0.2</v>
      </c>
      <c r="AC10" s="3">
        <f t="shared" si="2"/>
        <v>0.2</v>
      </c>
      <c r="AD10" s="3">
        <f t="shared" si="2"/>
        <v>0.2</v>
      </c>
      <c r="AE10" s="3">
        <f t="shared" si="2"/>
        <v>0.2</v>
      </c>
      <c r="AF10" s="3">
        <f t="shared" si="0"/>
        <v>15.59999999999998</v>
      </c>
    </row>
    <row r="12" spans="1:32">
      <c r="A12" t="s">
        <v>7</v>
      </c>
      <c r="B12" s="3">
        <f>B6-B10</f>
        <v>-5</v>
      </c>
      <c r="C12" s="3">
        <f>C6-C10</f>
        <v>-5</v>
      </c>
      <c r="D12" s="3">
        <f t="shared" ref="D12:AE12" si="3">D6-D10</f>
        <v>0.77800000000000002</v>
      </c>
      <c r="E12" s="3">
        <f t="shared" si="3"/>
        <v>0.77800000000000002</v>
      </c>
      <c r="F12" s="3">
        <f t="shared" si="3"/>
        <v>0.77800000000000002</v>
      </c>
      <c r="G12" s="3">
        <f t="shared" si="3"/>
        <v>0.77800000000000002</v>
      </c>
      <c r="H12" s="3">
        <f t="shared" si="3"/>
        <v>0.77800000000000002</v>
      </c>
      <c r="I12" s="3">
        <f t="shared" si="3"/>
        <v>0.77800000000000002</v>
      </c>
      <c r="J12" s="3">
        <f t="shared" si="3"/>
        <v>0.77800000000000002</v>
      </c>
      <c r="K12" s="3">
        <f t="shared" si="3"/>
        <v>0.77800000000000002</v>
      </c>
      <c r="L12" s="3">
        <f t="shared" si="3"/>
        <v>0.77800000000000002</v>
      </c>
      <c r="M12" s="3">
        <f t="shared" si="3"/>
        <v>0.77800000000000002</v>
      </c>
      <c r="N12" s="3">
        <f t="shared" si="3"/>
        <v>0.77800000000000002</v>
      </c>
      <c r="O12" s="3">
        <f t="shared" si="3"/>
        <v>0.77800000000000002</v>
      </c>
      <c r="P12" s="3">
        <f t="shared" si="3"/>
        <v>0.77800000000000002</v>
      </c>
      <c r="Q12" s="3">
        <f t="shared" si="3"/>
        <v>0.77800000000000002</v>
      </c>
      <c r="R12" s="3">
        <f t="shared" si="3"/>
        <v>0.77800000000000002</v>
      </c>
      <c r="S12" s="3">
        <f t="shared" si="3"/>
        <v>0.77800000000000002</v>
      </c>
      <c r="T12" s="3">
        <f t="shared" si="3"/>
        <v>0.77800000000000002</v>
      </c>
      <c r="U12" s="3">
        <f t="shared" si="3"/>
        <v>0.77800000000000002</v>
      </c>
      <c r="V12" s="3">
        <f t="shared" si="3"/>
        <v>0.77800000000000002</v>
      </c>
      <c r="W12" s="3">
        <f t="shared" si="3"/>
        <v>0.77800000000000002</v>
      </c>
      <c r="X12" s="3">
        <f t="shared" si="3"/>
        <v>0.77800000000000002</v>
      </c>
      <c r="Y12" s="3">
        <f t="shared" si="3"/>
        <v>0.77800000000000002</v>
      </c>
      <c r="Z12" s="3">
        <f t="shared" si="3"/>
        <v>0.77800000000000002</v>
      </c>
      <c r="AA12" s="3">
        <f t="shared" si="3"/>
        <v>0.77800000000000002</v>
      </c>
      <c r="AB12" s="3">
        <f t="shared" si="3"/>
        <v>0.77800000000000002</v>
      </c>
      <c r="AC12" s="3">
        <f t="shared" si="3"/>
        <v>0.77800000000000002</v>
      </c>
      <c r="AD12" s="3">
        <f t="shared" si="3"/>
        <v>0.77800000000000002</v>
      </c>
      <c r="AE12" s="3">
        <f t="shared" si="3"/>
        <v>0.77800000000000002</v>
      </c>
      <c r="AF12" s="3">
        <f>SUM(B12:AE12)</f>
        <v>11.784000000000008</v>
      </c>
    </row>
    <row r="14" spans="1:32">
      <c r="B14" s="4" t="s">
        <v>8</v>
      </c>
      <c r="C14" s="5">
        <f>IRR(B12:AE12)</f>
        <v>6.1173020746308371E-2</v>
      </c>
    </row>
    <row r="15" spans="1:32">
      <c r="B15" s="6" t="s">
        <v>9</v>
      </c>
      <c r="C15" s="15">
        <f>NPV(0.0607,(B12:AE12))</f>
        <v>4.6341701010188169E-2</v>
      </c>
    </row>
    <row r="16" spans="1:3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8" spans="1:1">
      <c r="A18" s="1" t="s">
        <v>10</v>
      </c>
    </row>
    <row r="19" spans="1:1">
      <c r="A19" t="s">
        <v>64</v>
      </c>
    </row>
    <row r="20" spans="1:1">
      <c r="A20" t="s">
        <v>296</v>
      </c>
    </row>
    <row r="21" spans="1:1">
      <c r="A21" t="s">
        <v>218</v>
      </c>
    </row>
    <row r="22" spans="1:1">
      <c r="A22" t="s">
        <v>14</v>
      </c>
    </row>
    <row r="23" spans="1:1">
      <c r="A23" t="s">
        <v>67</v>
      </c>
    </row>
    <row r="24" spans="1:1">
      <c r="A24" t="s">
        <v>68</v>
      </c>
    </row>
    <row r="26" spans="1:1">
      <c r="A26" s="1" t="s">
        <v>297</v>
      </c>
    </row>
    <row r="28" spans="1:1">
      <c r="A28" s="1" t="s">
        <v>18</v>
      </c>
    </row>
    <row r="29" spans="1:1">
      <c r="A29" t="s">
        <v>298</v>
      </c>
    </row>
    <row r="30" spans="1:1">
      <c r="A30" t="s">
        <v>299</v>
      </c>
    </row>
    <row r="31" spans="1:1">
      <c r="A31" t="s">
        <v>92</v>
      </c>
    </row>
    <row r="32" spans="1:1">
      <c r="A32" s="1" t="s">
        <v>300</v>
      </c>
    </row>
    <row r="33" spans="1:1">
      <c r="A33" t="s">
        <v>301</v>
      </c>
    </row>
  </sheetData>
  <pageMargins left="0.7" right="0.7" top="0.75" bottom="0.75" header="0.3" footer="0.3"/>
  <headerFooter>
    <oddFooter>&amp;L_x000D_&amp;1#&amp;"Calibri"&amp;9&amp;K000000 INTERNAL. This information is accessible to ADB Management and staff. It may be shared outside ADB with appropriate permission.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A3C8F-DF06-48D6-903E-6FF0C59F18CA}">
  <dimension ref="A1:AF33"/>
  <sheetViews>
    <sheetView topLeftCell="R15" zoomScale="130" zoomScaleNormal="130" workbookViewId="0">
      <selection activeCell="AE33" sqref="AE33"/>
    </sheetView>
  </sheetViews>
  <sheetFormatPr defaultRowHeight="14.45"/>
  <cols>
    <col min="1" max="1" width="30.7109375" customWidth="1"/>
    <col min="2" max="31" width="10.7109375" customWidth="1"/>
    <col min="32" max="32" width="18.7109375" customWidth="1"/>
  </cols>
  <sheetData>
    <row r="1" spans="1:32">
      <c r="A1" s="1" t="s">
        <v>36</v>
      </c>
      <c r="AA1" s="2"/>
      <c r="AB1" s="2"/>
      <c r="AC1" s="2"/>
      <c r="AD1" s="2"/>
      <c r="AE1" s="2"/>
      <c r="AF1" s="2"/>
    </row>
    <row r="2" spans="1:32">
      <c r="A2" s="7" t="s">
        <v>37</v>
      </c>
      <c r="B2" s="7"/>
      <c r="C2" s="7"/>
      <c r="D2" s="7"/>
      <c r="E2" s="7"/>
      <c r="F2" s="7"/>
      <c r="G2" s="7"/>
      <c r="H2" s="7"/>
      <c r="I2" s="7"/>
      <c r="J2" s="7"/>
      <c r="K2" s="7"/>
      <c r="L2" s="7"/>
      <c r="M2" s="7"/>
      <c r="N2" s="7"/>
      <c r="O2" s="7"/>
      <c r="P2" s="7"/>
      <c r="Q2" s="7"/>
      <c r="R2" s="7"/>
      <c r="S2" s="7"/>
      <c r="T2" s="7"/>
      <c r="U2" s="7"/>
      <c r="V2" s="7"/>
      <c r="W2" s="7"/>
      <c r="X2" s="7"/>
      <c r="Y2" s="7"/>
      <c r="Z2" s="7"/>
      <c r="AA2" s="8"/>
      <c r="AB2" s="8"/>
      <c r="AC2" s="8"/>
      <c r="AD2" s="8"/>
      <c r="AE2" s="8"/>
      <c r="AF2" s="11" t="s">
        <v>1</v>
      </c>
    </row>
    <row r="3" spans="1:32">
      <c r="A3" s="8"/>
      <c r="B3" s="9">
        <v>1</v>
      </c>
      <c r="C3" s="9">
        <v>2</v>
      </c>
      <c r="D3" s="9">
        <v>3</v>
      </c>
      <c r="E3" s="9">
        <v>4</v>
      </c>
      <c r="F3" s="9">
        <v>5</v>
      </c>
      <c r="G3" s="9">
        <v>6</v>
      </c>
      <c r="H3" s="9">
        <v>7</v>
      </c>
      <c r="I3" s="9">
        <v>8</v>
      </c>
      <c r="J3" s="9">
        <v>9</v>
      </c>
      <c r="K3" s="9">
        <v>10</v>
      </c>
      <c r="L3" s="9">
        <v>11</v>
      </c>
      <c r="M3" s="9">
        <v>12</v>
      </c>
      <c r="N3" s="9">
        <v>13</v>
      </c>
      <c r="O3" s="9">
        <v>14</v>
      </c>
      <c r="P3" s="9">
        <v>15</v>
      </c>
      <c r="Q3" s="9">
        <v>16</v>
      </c>
      <c r="R3" s="9">
        <v>17</v>
      </c>
      <c r="S3" s="9">
        <v>18</v>
      </c>
      <c r="T3" s="9">
        <v>19</v>
      </c>
      <c r="U3" s="9">
        <v>20</v>
      </c>
      <c r="V3" s="9">
        <v>21</v>
      </c>
      <c r="W3" s="9">
        <v>22</v>
      </c>
      <c r="X3" s="9">
        <v>23</v>
      </c>
      <c r="Y3" s="9">
        <v>24</v>
      </c>
      <c r="Z3" s="9">
        <v>25</v>
      </c>
      <c r="AA3" s="9">
        <v>26</v>
      </c>
      <c r="AB3" s="9">
        <v>27</v>
      </c>
      <c r="AC3" s="9">
        <v>28</v>
      </c>
      <c r="AD3" s="9">
        <v>29</v>
      </c>
      <c r="AE3" s="9">
        <v>30</v>
      </c>
      <c r="AF3" s="11" t="s">
        <v>2</v>
      </c>
    </row>
    <row r="4" spans="1:32">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6" spans="1:32">
      <c r="A6" t="s">
        <v>3</v>
      </c>
      <c r="B6" s="17">
        <v>0</v>
      </c>
      <c r="C6" s="17">
        <v>0</v>
      </c>
      <c r="D6" s="17">
        <v>1.6140000000000001</v>
      </c>
      <c r="E6" s="17">
        <v>1.6140000000000001</v>
      </c>
      <c r="F6" s="17">
        <v>1.6140000000000001</v>
      </c>
      <c r="G6" s="17">
        <v>1.6140000000000001</v>
      </c>
      <c r="H6" s="17">
        <v>1.6140000000000001</v>
      </c>
      <c r="I6" s="17">
        <v>1.6140000000000001</v>
      </c>
      <c r="J6" s="17">
        <v>1.6140000000000001</v>
      </c>
      <c r="K6" s="17">
        <v>1.6140000000000001</v>
      </c>
      <c r="L6" s="17">
        <v>1.6140000000000001</v>
      </c>
      <c r="M6" s="17">
        <v>1.6140000000000001</v>
      </c>
      <c r="N6" s="17">
        <v>1.6140000000000001</v>
      </c>
      <c r="O6" s="17">
        <v>1.6140000000000001</v>
      </c>
      <c r="P6" s="17">
        <v>1.6140000000000001</v>
      </c>
      <c r="Q6" s="17">
        <v>1.6140000000000001</v>
      </c>
      <c r="R6" s="17">
        <v>1.6140000000000001</v>
      </c>
      <c r="S6" s="17">
        <v>1.6140000000000001</v>
      </c>
      <c r="T6" s="17">
        <v>1.6140000000000001</v>
      </c>
      <c r="U6" s="17">
        <v>1.6140000000000001</v>
      </c>
      <c r="V6" s="17">
        <v>1.6140000000000001</v>
      </c>
      <c r="W6" s="17">
        <v>1.6140000000000001</v>
      </c>
      <c r="X6" s="17">
        <v>1.6140000000000001</v>
      </c>
      <c r="Y6" s="17">
        <v>1.6140000000000001</v>
      </c>
      <c r="Z6" s="17">
        <v>1.6140000000000001</v>
      </c>
      <c r="AA6" s="17">
        <v>1.6140000000000001</v>
      </c>
      <c r="AB6" s="17">
        <v>1.6140000000000001</v>
      </c>
      <c r="AC6" s="17">
        <v>1.6140000000000001</v>
      </c>
      <c r="AD6" s="17">
        <v>1.6140000000000001</v>
      </c>
      <c r="AE6" s="17">
        <v>1.6140000000000001</v>
      </c>
      <c r="AF6" s="3">
        <f>SUM(B6:AE6)</f>
        <v>45.191999999999986</v>
      </c>
    </row>
    <row r="8" spans="1:32">
      <c r="A8" t="s">
        <v>4</v>
      </c>
      <c r="B8" s="3">
        <v>7.5</v>
      </c>
      <c r="C8" s="3">
        <v>7.5</v>
      </c>
      <c r="H8" s="3"/>
      <c r="AF8" s="3">
        <f t="shared" ref="AF8:AF10" si="0">SUM(B8:AE8)</f>
        <v>15</v>
      </c>
    </row>
    <row r="9" spans="1:32">
      <c r="A9" t="s">
        <v>5</v>
      </c>
      <c r="D9" s="17">
        <f>SUM(B8:C8)*0.03</f>
        <v>0.44999999999999996</v>
      </c>
      <c r="E9" s="17">
        <f>D9</f>
        <v>0.44999999999999996</v>
      </c>
      <c r="F9" s="17">
        <f t="shared" ref="F9:AE9" si="1">E9</f>
        <v>0.44999999999999996</v>
      </c>
      <c r="G9" s="17">
        <f t="shared" si="1"/>
        <v>0.44999999999999996</v>
      </c>
      <c r="H9" s="17">
        <f t="shared" si="1"/>
        <v>0.44999999999999996</v>
      </c>
      <c r="I9" s="17">
        <f t="shared" si="1"/>
        <v>0.44999999999999996</v>
      </c>
      <c r="J9" s="17">
        <f t="shared" si="1"/>
        <v>0.44999999999999996</v>
      </c>
      <c r="K9" s="17">
        <f t="shared" si="1"/>
        <v>0.44999999999999996</v>
      </c>
      <c r="L9" s="17">
        <f t="shared" si="1"/>
        <v>0.44999999999999996</v>
      </c>
      <c r="M9" s="17">
        <f t="shared" si="1"/>
        <v>0.44999999999999996</v>
      </c>
      <c r="N9" s="17">
        <f t="shared" si="1"/>
        <v>0.44999999999999996</v>
      </c>
      <c r="O9" s="17">
        <f t="shared" si="1"/>
        <v>0.44999999999999996</v>
      </c>
      <c r="P9" s="17">
        <f t="shared" si="1"/>
        <v>0.44999999999999996</v>
      </c>
      <c r="Q9" s="17">
        <f t="shared" si="1"/>
        <v>0.44999999999999996</v>
      </c>
      <c r="R9" s="17">
        <f t="shared" si="1"/>
        <v>0.44999999999999996</v>
      </c>
      <c r="S9" s="17">
        <f t="shared" si="1"/>
        <v>0.44999999999999996</v>
      </c>
      <c r="T9" s="17">
        <f t="shared" si="1"/>
        <v>0.44999999999999996</v>
      </c>
      <c r="U9" s="17">
        <f t="shared" si="1"/>
        <v>0.44999999999999996</v>
      </c>
      <c r="V9" s="17">
        <f t="shared" si="1"/>
        <v>0.44999999999999996</v>
      </c>
      <c r="W9" s="17">
        <f t="shared" si="1"/>
        <v>0.44999999999999996</v>
      </c>
      <c r="X9" s="17">
        <f t="shared" si="1"/>
        <v>0.44999999999999996</v>
      </c>
      <c r="Y9" s="17">
        <f t="shared" si="1"/>
        <v>0.44999999999999996</v>
      </c>
      <c r="Z9" s="17">
        <f t="shared" si="1"/>
        <v>0.44999999999999996</v>
      </c>
      <c r="AA9" s="17">
        <f t="shared" si="1"/>
        <v>0.44999999999999996</v>
      </c>
      <c r="AB9" s="17">
        <f t="shared" si="1"/>
        <v>0.44999999999999996</v>
      </c>
      <c r="AC9" s="17">
        <f t="shared" si="1"/>
        <v>0.44999999999999996</v>
      </c>
      <c r="AD9" s="17">
        <f t="shared" si="1"/>
        <v>0.44999999999999996</v>
      </c>
      <c r="AE9" s="17">
        <f t="shared" si="1"/>
        <v>0.44999999999999996</v>
      </c>
      <c r="AF9" s="3">
        <f t="shared" si="0"/>
        <v>12.599999999999994</v>
      </c>
    </row>
    <row r="10" spans="1:32">
      <c r="A10" t="s">
        <v>6</v>
      </c>
      <c r="B10">
        <f t="shared" ref="B10:AE10" si="2">B8+B9</f>
        <v>7.5</v>
      </c>
      <c r="C10" s="3">
        <f t="shared" si="2"/>
        <v>7.5</v>
      </c>
      <c r="D10" s="3">
        <f t="shared" si="2"/>
        <v>0.44999999999999996</v>
      </c>
      <c r="E10" s="3">
        <f t="shared" si="2"/>
        <v>0.44999999999999996</v>
      </c>
      <c r="F10" s="3">
        <f t="shared" si="2"/>
        <v>0.44999999999999996</v>
      </c>
      <c r="G10" s="3">
        <f t="shared" si="2"/>
        <v>0.44999999999999996</v>
      </c>
      <c r="H10" s="3">
        <f t="shared" si="2"/>
        <v>0.44999999999999996</v>
      </c>
      <c r="I10" s="3">
        <f t="shared" si="2"/>
        <v>0.44999999999999996</v>
      </c>
      <c r="J10" s="3">
        <f t="shared" si="2"/>
        <v>0.44999999999999996</v>
      </c>
      <c r="K10" s="3">
        <f t="shared" si="2"/>
        <v>0.44999999999999996</v>
      </c>
      <c r="L10" s="3">
        <f t="shared" si="2"/>
        <v>0.44999999999999996</v>
      </c>
      <c r="M10" s="3">
        <f t="shared" si="2"/>
        <v>0.44999999999999996</v>
      </c>
      <c r="N10" s="3">
        <f t="shared" si="2"/>
        <v>0.44999999999999996</v>
      </c>
      <c r="O10" s="3">
        <f t="shared" si="2"/>
        <v>0.44999999999999996</v>
      </c>
      <c r="P10" s="3">
        <f t="shared" si="2"/>
        <v>0.44999999999999996</v>
      </c>
      <c r="Q10" s="3">
        <f t="shared" si="2"/>
        <v>0.44999999999999996</v>
      </c>
      <c r="R10" s="3">
        <f t="shared" si="2"/>
        <v>0.44999999999999996</v>
      </c>
      <c r="S10" s="3">
        <f t="shared" si="2"/>
        <v>0.44999999999999996</v>
      </c>
      <c r="T10" s="3">
        <f t="shared" si="2"/>
        <v>0.44999999999999996</v>
      </c>
      <c r="U10" s="3">
        <f t="shared" si="2"/>
        <v>0.44999999999999996</v>
      </c>
      <c r="V10" s="3">
        <f t="shared" si="2"/>
        <v>0.44999999999999996</v>
      </c>
      <c r="W10" s="3">
        <f t="shared" si="2"/>
        <v>0.44999999999999996</v>
      </c>
      <c r="X10" s="3">
        <f t="shared" si="2"/>
        <v>0.44999999999999996</v>
      </c>
      <c r="Y10" s="3">
        <f t="shared" si="2"/>
        <v>0.44999999999999996</v>
      </c>
      <c r="Z10" s="3">
        <f t="shared" si="2"/>
        <v>0.44999999999999996</v>
      </c>
      <c r="AA10" s="3">
        <f t="shared" si="2"/>
        <v>0.44999999999999996</v>
      </c>
      <c r="AB10" s="3">
        <f t="shared" si="2"/>
        <v>0.44999999999999996</v>
      </c>
      <c r="AC10" s="3">
        <f t="shared" si="2"/>
        <v>0.44999999999999996</v>
      </c>
      <c r="AD10" s="3">
        <f t="shared" si="2"/>
        <v>0.44999999999999996</v>
      </c>
      <c r="AE10" s="3">
        <f t="shared" si="2"/>
        <v>0.44999999999999996</v>
      </c>
      <c r="AF10" s="3">
        <f t="shared" si="0"/>
        <v>27.59999999999998</v>
      </c>
    </row>
    <row r="12" spans="1:32">
      <c r="A12" t="s">
        <v>7</v>
      </c>
      <c r="B12" s="3">
        <f>B6-B10</f>
        <v>-7.5</v>
      </c>
      <c r="C12" s="3">
        <f>C6-C10</f>
        <v>-7.5</v>
      </c>
      <c r="D12" s="3">
        <f t="shared" ref="D12:AE12" si="3">D6-D10</f>
        <v>1.1640000000000001</v>
      </c>
      <c r="E12" s="3">
        <f t="shared" si="3"/>
        <v>1.1640000000000001</v>
      </c>
      <c r="F12" s="3">
        <f t="shared" si="3"/>
        <v>1.1640000000000001</v>
      </c>
      <c r="G12" s="3">
        <f t="shared" si="3"/>
        <v>1.1640000000000001</v>
      </c>
      <c r="H12" s="3">
        <f t="shared" si="3"/>
        <v>1.1640000000000001</v>
      </c>
      <c r="I12" s="3">
        <f t="shared" si="3"/>
        <v>1.1640000000000001</v>
      </c>
      <c r="J12" s="3">
        <f t="shared" si="3"/>
        <v>1.1640000000000001</v>
      </c>
      <c r="K12" s="3">
        <f t="shared" si="3"/>
        <v>1.1640000000000001</v>
      </c>
      <c r="L12" s="3">
        <f t="shared" si="3"/>
        <v>1.1640000000000001</v>
      </c>
      <c r="M12" s="3">
        <f t="shared" si="3"/>
        <v>1.1640000000000001</v>
      </c>
      <c r="N12" s="3">
        <f t="shared" si="3"/>
        <v>1.1640000000000001</v>
      </c>
      <c r="O12" s="3">
        <f t="shared" si="3"/>
        <v>1.1640000000000001</v>
      </c>
      <c r="P12" s="3">
        <f t="shared" si="3"/>
        <v>1.1640000000000001</v>
      </c>
      <c r="Q12" s="3">
        <f t="shared" si="3"/>
        <v>1.1640000000000001</v>
      </c>
      <c r="R12" s="3">
        <f t="shared" si="3"/>
        <v>1.1640000000000001</v>
      </c>
      <c r="S12" s="3">
        <f t="shared" si="3"/>
        <v>1.1640000000000001</v>
      </c>
      <c r="T12" s="3">
        <f t="shared" si="3"/>
        <v>1.1640000000000001</v>
      </c>
      <c r="U12" s="3">
        <f t="shared" si="3"/>
        <v>1.1640000000000001</v>
      </c>
      <c r="V12" s="3">
        <f t="shared" si="3"/>
        <v>1.1640000000000001</v>
      </c>
      <c r="W12" s="3">
        <f t="shared" si="3"/>
        <v>1.1640000000000001</v>
      </c>
      <c r="X12" s="3">
        <f t="shared" si="3"/>
        <v>1.1640000000000001</v>
      </c>
      <c r="Y12" s="3">
        <f t="shared" si="3"/>
        <v>1.1640000000000001</v>
      </c>
      <c r="Z12" s="3">
        <f t="shared" si="3"/>
        <v>1.1640000000000001</v>
      </c>
      <c r="AA12" s="3">
        <f t="shared" si="3"/>
        <v>1.1640000000000001</v>
      </c>
      <c r="AB12" s="3">
        <f t="shared" si="3"/>
        <v>1.1640000000000001</v>
      </c>
      <c r="AC12" s="3">
        <f t="shared" si="3"/>
        <v>1.1640000000000001</v>
      </c>
      <c r="AD12" s="3">
        <f t="shared" si="3"/>
        <v>1.1640000000000001</v>
      </c>
      <c r="AE12" s="3">
        <f t="shared" si="3"/>
        <v>1.1640000000000001</v>
      </c>
      <c r="AF12" s="3">
        <f>SUM(B12:AE12)</f>
        <v>17.591999999999999</v>
      </c>
    </row>
    <row r="14" spans="1:32">
      <c r="B14" s="4" t="s">
        <v>8</v>
      </c>
      <c r="C14" s="5">
        <f>IRR(B12:AE12)</f>
        <v>6.0931641737903774E-2</v>
      </c>
    </row>
    <row r="15" spans="1:32">
      <c r="B15" s="6" t="s">
        <v>9</v>
      </c>
      <c r="C15" s="15">
        <f>NPV(0.0607,(B12:AE12))</f>
        <v>3.4020312762924353E-2</v>
      </c>
    </row>
    <row r="16" spans="1:3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8" spans="1:20">
      <c r="A18" s="1" t="s">
        <v>10</v>
      </c>
    </row>
    <row r="19" spans="1:20">
      <c r="A19" t="s">
        <v>11</v>
      </c>
      <c r="T19" s="3"/>
    </row>
    <row r="20" spans="1:20">
      <c r="A20" t="s">
        <v>12</v>
      </c>
    </row>
    <row r="21" spans="1:20">
      <c r="A21" t="s">
        <v>38</v>
      </c>
    </row>
    <row r="22" spans="1:20">
      <c r="A22" t="s">
        <v>14</v>
      </c>
    </row>
    <row r="23" spans="1:20">
      <c r="A23" t="s">
        <v>15</v>
      </c>
    </row>
    <row r="24" spans="1:20">
      <c r="A24" t="s">
        <v>16</v>
      </c>
    </row>
    <row r="26" spans="1:20">
      <c r="A26" s="1" t="s">
        <v>39</v>
      </c>
    </row>
    <row r="28" spans="1:20">
      <c r="A28" s="1" t="s">
        <v>18</v>
      </c>
    </row>
    <row r="29" spans="1:20">
      <c r="A29" t="s">
        <v>40</v>
      </c>
    </row>
    <row r="30" spans="1:20">
      <c r="A30" t="s">
        <v>41</v>
      </c>
    </row>
    <row r="31" spans="1:20">
      <c r="A31" t="s">
        <v>42</v>
      </c>
    </row>
    <row r="32" spans="1:20">
      <c r="A32" s="1" t="s">
        <v>43</v>
      </c>
    </row>
    <row r="33" spans="1:1">
      <c r="A33" t="s">
        <v>44</v>
      </c>
    </row>
  </sheetData>
  <pageMargins left="0.7" right="0.7" top="0.75" bottom="0.75" header="0.3" footer="0.3"/>
  <headerFooter>
    <oddFooter>&amp;L_x000D_&amp;1#&amp;"Calibri"&amp;9&amp;K000000 INTERNAL. This information is accessible to ADB Management and staff. It may be shared outside ADB with appropriate permission.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B1793-6A29-4854-85CC-6D9AAC7C1063}">
  <dimension ref="A1:AH34"/>
  <sheetViews>
    <sheetView topLeftCell="A19" zoomScale="130" zoomScaleNormal="130" workbookViewId="0">
      <selection activeCell="A35" sqref="A35"/>
    </sheetView>
  </sheetViews>
  <sheetFormatPr defaultRowHeight="14.45"/>
  <cols>
    <col min="1" max="1" width="30.7109375" customWidth="1"/>
    <col min="2" max="31" width="11.7109375" customWidth="1"/>
    <col min="32" max="32" width="18.7109375" customWidth="1"/>
  </cols>
  <sheetData>
    <row r="1" spans="1:34">
      <c r="A1" s="1" t="s">
        <v>302</v>
      </c>
      <c r="AA1" s="2"/>
      <c r="AB1" s="2"/>
      <c r="AC1" s="2"/>
      <c r="AD1" s="2"/>
      <c r="AE1" s="2"/>
      <c r="AF1" s="2"/>
    </row>
    <row r="2" spans="1:34">
      <c r="A2" s="7"/>
      <c r="B2" s="7"/>
      <c r="C2" s="7"/>
      <c r="D2" s="7"/>
      <c r="E2" s="7"/>
      <c r="F2" s="7"/>
      <c r="G2" s="7"/>
      <c r="H2" s="7"/>
      <c r="I2" s="7"/>
      <c r="J2" s="7"/>
      <c r="K2" s="7"/>
      <c r="L2" s="7"/>
      <c r="M2" s="7"/>
      <c r="N2" s="7"/>
      <c r="O2" s="7"/>
      <c r="P2" s="7"/>
      <c r="Q2" s="7"/>
      <c r="R2" s="7"/>
      <c r="S2" s="7"/>
      <c r="T2" s="7"/>
      <c r="U2" s="7"/>
      <c r="V2" s="7"/>
      <c r="W2" s="7"/>
      <c r="X2" s="7"/>
      <c r="Y2" s="7"/>
      <c r="Z2" s="7"/>
      <c r="AA2" s="8"/>
      <c r="AB2" s="8"/>
      <c r="AC2" s="8"/>
      <c r="AD2" s="8"/>
      <c r="AE2" s="8"/>
      <c r="AF2" s="11" t="s">
        <v>1</v>
      </c>
    </row>
    <row r="3" spans="1:34">
      <c r="A3" s="8"/>
      <c r="B3" s="9">
        <v>1</v>
      </c>
      <c r="C3" s="9">
        <v>2</v>
      </c>
      <c r="D3" s="9">
        <v>3</v>
      </c>
      <c r="E3" s="9">
        <v>4</v>
      </c>
      <c r="F3" s="9">
        <v>5</v>
      </c>
      <c r="G3" s="9">
        <v>6</v>
      </c>
      <c r="H3" s="9">
        <v>7</v>
      </c>
      <c r="I3" s="9">
        <v>8</v>
      </c>
      <c r="J3" s="9">
        <v>9</v>
      </c>
      <c r="K3" s="9">
        <v>10</v>
      </c>
      <c r="L3" s="9">
        <v>11</v>
      </c>
      <c r="M3" s="9">
        <v>12</v>
      </c>
      <c r="N3" s="9">
        <v>13</v>
      </c>
      <c r="O3" s="9">
        <v>14</v>
      </c>
      <c r="P3" s="9">
        <v>15</v>
      </c>
      <c r="Q3" s="9">
        <v>16</v>
      </c>
      <c r="R3" s="9">
        <v>17</v>
      </c>
      <c r="S3" s="9">
        <v>18</v>
      </c>
      <c r="T3" s="9">
        <v>19</v>
      </c>
      <c r="U3" s="9">
        <v>20</v>
      </c>
      <c r="V3" s="9">
        <v>21</v>
      </c>
      <c r="W3" s="9">
        <v>22</v>
      </c>
      <c r="X3" s="9">
        <v>23</v>
      </c>
      <c r="Y3" s="9">
        <v>24</v>
      </c>
      <c r="Z3" s="9">
        <v>25</v>
      </c>
      <c r="AA3" s="9">
        <v>26</v>
      </c>
      <c r="AB3" s="9">
        <v>27</v>
      </c>
      <c r="AC3" s="9">
        <v>28</v>
      </c>
      <c r="AD3" s="9">
        <v>29</v>
      </c>
      <c r="AE3" s="9">
        <v>30</v>
      </c>
      <c r="AF3" s="11" t="s">
        <v>2</v>
      </c>
    </row>
    <row r="4" spans="1:34">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6" spans="1:34">
      <c r="A6" t="s">
        <v>3</v>
      </c>
      <c r="B6" s="3">
        <v>0</v>
      </c>
      <c r="C6" s="3">
        <v>0</v>
      </c>
      <c r="D6" s="3">
        <v>0</v>
      </c>
      <c r="E6" s="3">
        <v>11</v>
      </c>
      <c r="F6" s="3">
        <v>22</v>
      </c>
      <c r="G6" s="3">
        <v>33</v>
      </c>
      <c r="H6" s="3">
        <v>44</v>
      </c>
      <c r="I6" s="3">
        <v>55</v>
      </c>
      <c r="J6" s="3">
        <v>65</v>
      </c>
      <c r="K6" s="3">
        <v>70</v>
      </c>
      <c r="L6" s="3">
        <v>72.66</v>
      </c>
      <c r="M6" s="3">
        <v>72.66</v>
      </c>
      <c r="N6" s="3">
        <v>72.66</v>
      </c>
      <c r="O6" s="3">
        <v>72.66</v>
      </c>
      <c r="P6" s="3">
        <v>72.66</v>
      </c>
      <c r="Q6" s="3">
        <v>72.66</v>
      </c>
      <c r="R6" s="3">
        <v>72.66</v>
      </c>
      <c r="S6" s="3">
        <v>72.66</v>
      </c>
      <c r="T6" s="3">
        <v>72.66</v>
      </c>
      <c r="U6" s="3">
        <v>72.66</v>
      </c>
      <c r="V6" s="3">
        <v>72.66</v>
      </c>
      <c r="W6" s="3">
        <v>72.66</v>
      </c>
      <c r="X6" s="3">
        <v>72.66</v>
      </c>
      <c r="Y6" s="3">
        <v>72.66</v>
      </c>
      <c r="Z6" s="3">
        <v>72.66</v>
      </c>
      <c r="AA6" s="3">
        <v>72.66</v>
      </c>
      <c r="AB6" s="3">
        <v>72.66</v>
      </c>
      <c r="AC6" s="3">
        <v>72.66</v>
      </c>
      <c r="AD6" s="3">
        <v>72.66</v>
      </c>
      <c r="AE6" s="3">
        <v>72.66</v>
      </c>
      <c r="AF6" s="3">
        <f>SUM(B6:AE6)</f>
        <v>1753.2000000000005</v>
      </c>
      <c r="AH6" s="3"/>
    </row>
    <row r="8" spans="1:34">
      <c r="A8" t="s">
        <v>4</v>
      </c>
      <c r="B8" s="20">
        <v>70.954408700000002</v>
      </c>
      <c r="C8" s="20">
        <v>70.954408700000002</v>
      </c>
      <c r="D8" s="20">
        <v>70.954408700000002</v>
      </c>
      <c r="E8" s="20">
        <v>70.954408700000002</v>
      </c>
      <c r="F8" s="20">
        <v>70.954408700000002</v>
      </c>
      <c r="G8" s="20">
        <v>70.954408700000002</v>
      </c>
      <c r="H8" s="20">
        <v>70.954408700000002</v>
      </c>
      <c r="I8" s="20">
        <v>70.954408700000002</v>
      </c>
      <c r="J8" s="20">
        <v>70.954408700000002</v>
      </c>
      <c r="K8" s="20">
        <v>70.954408700000002</v>
      </c>
      <c r="AF8" s="3">
        <f t="shared" ref="AF8:AF10" si="0">SUM(B8:AE8)</f>
        <v>709.5440870000001</v>
      </c>
    </row>
    <row r="9" spans="1:34">
      <c r="A9" t="s">
        <v>5</v>
      </c>
      <c r="D9" s="3"/>
      <c r="E9" s="3">
        <f>SUM(B8:D8)*0.02</f>
        <v>4.2572645220000007</v>
      </c>
      <c r="F9" s="3">
        <f>SUM(B8:E8)*0.02</f>
        <v>5.6763526960000004</v>
      </c>
      <c r="G9" s="3">
        <f>SUM(B8:F8)*0.02</f>
        <v>7.09544087</v>
      </c>
      <c r="H9" s="3">
        <f>SUM(B8:G8)*0.02</f>
        <v>8.5145290439999997</v>
      </c>
      <c r="I9" s="3">
        <f>SUM(B8:H8)*0.02</f>
        <v>9.9336172180000002</v>
      </c>
      <c r="J9" s="3">
        <f>SUM(B8:I8)*0.02</f>
        <v>11.352705392000001</v>
      </c>
      <c r="K9" s="3">
        <f>SUM(B8:J8)*0.02</f>
        <v>12.771793566000001</v>
      </c>
      <c r="L9" s="3">
        <f>SUM(B8:K8)*0.02</f>
        <v>14.190881740000002</v>
      </c>
      <c r="M9" s="3">
        <f>L9</f>
        <v>14.190881740000002</v>
      </c>
      <c r="N9" s="3">
        <f t="shared" ref="N9:AE9" si="1">M9</f>
        <v>14.190881740000002</v>
      </c>
      <c r="O9" s="3">
        <f t="shared" si="1"/>
        <v>14.190881740000002</v>
      </c>
      <c r="P9" s="3">
        <f t="shared" si="1"/>
        <v>14.190881740000002</v>
      </c>
      <c r="Q9" s="3">
        <f t="shared" si="1"/>
        <v>14.190881740000002</v>
      </c>
      <c r="R9" s="3">
        <f t="shared" si="1"/>
        <v>14.190881740000002</v>
      </c>
      <c r="S9" s="3">
        <f t="shared" si="1"/>
        <v>14.190881740000002</v>
      </c>
      <c r="T9" s="3">
        <f t="shared" si="1"/>
        <v>14.190881740000002</v>
      </c>
      <c r="U9" s="3">
        <f t="shared" si="1"/>
        <v>14.190881740000002</v>
      </c>
      <c r="V9" s="3">
        <f t="shared" si="1"/>
        <v>14.190881740000002</v>
      </c>
      <c r="W9" s="3">
        <f t="shared" si="1"/>
        <v>14.190881740000002</v>
      </c>
      <c r="X9" s="3">
        <f t="shared" si="1"/>
        <v>14.190881740000002</v>
      </c>
      <c r="Y9" s="3">
        <f t="shared" si="1"/>
        <v>14.190881740000002</v>
      </c>
      <c r="Z9" s="3">
        <f t="shared" si="1"/>
        <v>14.190881740000002</v>
      </c>
      <c r="AA9" s="3">
        <f t="shared" si="1"/>
        <v>14.190881740000002</v>
      </c>
      <c r="AB9" s="3">
        <f t="shared" si="1"/>
        <v>14.190881740000002</v>
      </c>
      <c r="AC9" s="3">
        <f t="shared" si="1"/>
        <v>14.190881740000002</v>
      </c>
      <c r="AD9" s="3">
        <f t="shared" si="1"/>
        <v>14.190881740000002</v>
      </c>
      <c r="AE9" s="3">
        <f t="shared" si="1"/>
        <v>14.190881740000002</v>
      </c>
      <c r="AF9" s="3">
        <f t="shared" si="0"/>
        <v>343.41933810800015</v>
      </c>
    </row>
    <row r="10" spans="1:34">
      <c r="A10" t="s">
        <v>6</v>
      </c>
      <c r="B10" s="17">
        <f t="shared" ref="B10:AE10" si="2">B8+B9</f>
        <v>70.954408700000002</v>
      </c>
      <c r="C10" s="3">
        <f t="shared" si="2"/>
        <v>70.954408700000002</v>
      </c>
      <c r="D10" s="3">
        <f t="shared" si="2"/>
        <v>70.954408700000002</v>
      </c>
      <c r="E10" s="3">
        <f t="shared" si="2"/>
        <v>75.211673222000002</v>
      </c>
      <c r="F10" s="3">
        <f t="shared" si="2"/>
        <v>76.630761395999997</v>
      </c>
      <c r="G10" s="3">
        <f t="shared" si="2"/>
        <v>78.049849570000006</v>
      </c>
      <c r="H10" s="3">
        <f t="shared" si="2"/>
        <v>79.468937744000002</v>
      </c>
      <c r="I10" s="3">
        <f t="shared" si="2"/>
        <v>80.888025917999997</v>
      </c>
      <c r="J10" s="3">
        <f t="shared" si="2"/>
        <v>82.307114092000006</v>
      </c>
      <c r="K10" s="3">
        <f t="shared" si="2"/>
        <v>83.726202266000001</v>
      </c>
      <c r="L10" s="3">
        <f t="shared" si="2"/>
        <v>14.190881740000002</v>
      </c>
      <c r="M10" s="3">
        <f t="shared" si="2"/>
        <v>14.190881740000002</v>
      </c>
      <c r="N10" s="3">
        <f t="shared" si="2"/>
        <v>14.190881740000002</v>
      </c>
      <c r="O10" s="3">
        <f t="shared" si="2"/>
        <v>14.190881740000002</v>
      </c>
      <c r="P10" s="3">
        <f t="shared" si="2"/>
        <v>14.190881740000002</v>
      </c>
      <c r="Q10" s="3">
        <f t="shared" si="2"/>
        <v>14.190881740000002</v>
      </c>
      <c r="R10" s="3">
        <f t="shared" si="2"/>
        <v>14.190881740000002</v>
      </c>
      <c r="S10" s="3">
        <f t="shared" si="2"/>
        <v>14.190881740000002</v>
      </c>
      <c r="T10" s="3">
        <f t="shared" si="2"/>
        <v>14.190881740000002</v>
      </c>
      <c r="U10" s="3">
        <f t="shared" si="2"/>
        <v>14.190881740000002</v>
      </c>
      <c r="V10" s="3">
        <f t="shared" si="2"/>
        <v>14.190881740000002</v>
      </c>
      <c r="W10" s="3">
        <f t="shared" si="2"/>
        <v>14.190881740000002</v>
      </c>
      <c r="X10" s="3">
        <f t="shared" si="2"/>
        <v>14.190881740000002</v>
      </c>
      <c r="Y10" s="3">
        <f t="shared" si="2"/>
        <v>14.190881740000002</v>
      </c>
      <c r="Z10" s="3">
        <f t="shared" si="2"/>
        <v>14.190881740000002</v>
      </c>
      <c r="AA10" s="3">
        <f t="shared" si="2"/>
        <v>14.190881740000002</v>
      </c>
      <c r="AB10" s="3">
        <f t="shared" si="2"/>
        <v>14.190881740000002</v>
      </c>
      <c r="AC10" s="3">
        <f t="shared" si="2"/>
        <v>14.190881740000002</v>
      </c>
      <c r="AD10" s="3">
        <f t="shared" si="2"/>
        <v>14.190881740000002</v>
      </c>
      <c r="AE10" s="3">
        <f t="shared" si="2"/>
        <v>14.190881740000002</v>
      </c>
      <c r="AF10" s="3">
        <f t="shared" si="0"/>
        <v>1052.9634251079999</v>
      </c>
    </row>
    <row r="12" spans="1:34">
      <c r="A12" t="s">
        <v>7</v>
      </c>
      <c r="B12" s="3">
        <f>B6-B10</f>
        <v>-70.954408700000002</v>
      </c>
      <c r="C12" s="3">
        <f>C6-C10</f>
        <v>-70.954408700000002</v>
      </c>
      <c r="D12" s="3">
        <f t="shared" ref="D12:AE12" si="3">D6-D10</f>
        <v>-70.954408700000002</v>
      </c>
      <c r="E12" s="3">
        <f t="shared" si="3"/>
        <v>-64.211673222000002</v>
      </c>
      <c r="F12" s="3">
        <f t="shared" si="3"/>
        <v>-54.630761395999997</v>
      </c>
      <c r="G12" s="3">
        <f t="shared" si="3"/>
        <v>-45.049849570000006</v>
      </c>
      <c r="H12" s="3">
        <f t="shared" si="3"/>
        <v>-35.468937744000002</v>
      </c>
      <c r="I12" s="3">
        <f t="shared" si="3"/>
        <v>-25.888025917999997</v>
      </c>
      <c r="J12" s="3">
        <f t="shared" si="3"/>
        <v>-17.307114092000006</v>
      </c>
      <c r="K12" s="3">
        <f t="shared" si="3"/>
        <v>-13.726202266000001</v>
      </c>
      <c r="L12" s="3">
        <f t="shared" si="3"/>
        <v>58.469118259999995</v>
      </c>
      <c r="M12" s="3">
        <f t="shared" si="3"/>
        <v>58.469118259999995</v>
      </c>
      <c r="N12" s="3">
        <f t="shared" si="3"/>
        <v>58.469118259999995</v>
      </c>
      <c r="O12" s="3">
        <f t="shared" si="3"/>
        <v>58.469118259999995</v>
      </c>
      <c r="P12" s="3">
        <f t="shared" si="3"/>
        <v>58.469118259999995</v>
      </c>
      <c r="Q12" s="3">
        <f t="shared" si="3"/>
        <v>58.469118259999995</v>
      </c>
      <c r="R12" s="3">
        <f t="shared" si="3"/>
        <v>58.469118259999995</v>
      </c>
      <c r="S12" s="3">
        <f t="shared" si="3"/>
        <v>58.469118259999995</v>
      </c>
      <c r="T12" s="3">
        <f t="shared" si="3"/>
        <v>58.469118259999995</v>
      </c>
      <c r="U12" s="3">
        <f t="shared" si="3"/>
        <v>58.469118259999995</v>
      </c>
      <c r="V12" s="3">
        <f t="shared" si="3"/>
        <v>58.469118259999995</v>
      </c>
      <c r="W12" s="3">
        <f t="shared" si="3"/>
        <v>58.469118259999995</v>
      </c>
      <c r="X12" s="3">
        <f t="shared" si="3"/>
        <v>58.469118259999995</v>
      </c>
      <c r="Y12" s="3">
        <f t="shared" si="3"/>
        <v>58.469118259999995</v>
      </c>
      <c r="Z12" s="3">
        <f t="shared" si="3"/>
        <v>58.469118259999995</v>
      </c>
      <c r="AA12" s="3">
        <f t="shared" si="3"/>
        <v>58.469118259999995</v>
      </c>
      <c r="AB12" s="3">
        <f t="shared" si="3"/>
        <v>58.469118259999995</v>
      </c>
      <c r="AC12" s="3">
        <f t="shared" si="3"/>
        <v>58.469118259999995</v>
      </c>
      <c r="AD12" s="3">
        <f t="shared" si="3"/>
        <v>58.469118259999995</v>
      </c>
      <c r="AE12" s="3">
        <f t="shared" si="3"/>
        <v>58.469118259999995</v>
      </c>
      <c r="AF12" s="3">
        <f>SUM(B12:AE12)</f>
        <v>700.23657489199991</v>
      </c>
    </row>
    <row r="14" spans="1:34">
      <c r="B14" s="4" t="s">
        <v>8</v>
      </c>
      <c r="C14" s="5">
        <f>IRR(B12:AE12)</f>
        <v>6.070205574955545E-2</v>
      </c>
    </row>
    <row r="15" spans="1:34">
      <c r="B15" s="6" t="s">
        <v>9</v>
      </c>
      <c r="C15" s="15">
        <f>NPV(0.0607,(B12:AE12))</f>
        <v>1.0554092222093407E-2</v>
      </c>
    </row>
    <row r="16" spans="1:34">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8" spans="1:1">
      <c r="A18" s="1" t="s">
        <v>10</v>
      </c>
    </row>
    <row r="19" spans="1:1">
      <c r="A19" t="s">
        <v>303</v>
      </c>
    </row>
    <row r="20" spans="1:1">
      <c r="A20" t="s">
        <v>304</v>
      </c>
    </row>
    <row r="21" spans="1:1">
      <c r="A21" t="s">
        <v>305</v>
      </c>
    </row>
    <row r="22" spans="1:1">
      <c r="A22" t="s">
        <v>28</v>
      </c>
    </row>
    <row r="23" spans="1:1">
      <c r="A23" t="s">
        <v>67</v>
      </c>
    </row>
    <row r="24" spans="1:1">
      <c r="A24" t="s">
        <v>16</v>
      </c>
    </row>
    <row r="26" spans="1:1">
      <c r="A26" s="1" t="s">
        <v>69</v>
      </c>
    </row>
    <row r="28" spans="1:1">
      <c r="A28" s="1" t="s">
        <v>18</v>
      </c>
    </row>
    <row r="29" spans="1:1">
      <c r="A29" t="s">
        <v>306</v>
      </c>
    </row>
    <row r="30" spans="1:1">
      <c r="A30" t="s">
        <v>307</v>
      </c>
    </row>
    <row r="31" spans="1:1">
      <c r="A31" t="s">
        <v>308</v>
      </c>
    </row>
    <row r="32" spans="1:1">
      <c r="A32" t="s">
        <v>309</v>
      </c>
    </row>
    <row r="33" spans="1:1">
      <c r="A33" s="1" t="s">
        <v>310</v>
      </c>
    </row>
    <row r="34" spans="1:1">
      <c r="A34" t="s">
        <v>311</v>
      </c>
    </row>
  </sheetData>
  <pageMargins left="0.7" right="0.7" top="0.75" bottom="0.75" header="0.3" footer="0.3"/>
  <headerFooter>
    <oddFooter>&amp;L_x000D_&amp;1#&amp;"Calibri"&amp;9&amp;K000000 INTERNAL. This information is accessible to ADB Management and staff. It may be shared outside ADB with appropriate permission.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20216-E210-45A1-A1CD-C9DDF0E2E3C7}">
  <dimension ref="A1:AF33"/>
  <sheetViews>
    <sheetView topLeftCell="A19" zoomScale="130" zoomScaleNormal="130" workbookViewId="0">
      <selection activeCell="C37" sqref="C37"/>
    </sheetView>
  </sheetViews>
  <sheetFormatPr defaultRowHeight="14.45"/>
  <cols>
    <col min="1" max="1" width="30.7109375" customWidth="1"/>
    <col min="21" max="21" width="12" bestFit="1" customWidth="1"/>
  </cols>
  <sheetData>
    <row r="1" spans="1:32">
      <c r="A1" s="1" t="s">
        <v>312</v>
      </c>
      <c r="AA1" s="2"/>
      <c r="AB1" s="2"/>
      <c r="AC1" s="2"/>
      <c r="AD1" s="2"/>
      <c r="AE1" s="2"/>
      <c r="AF1" s="2"/>
    </row>
    <row r="2" spans="1:32">
      <c r="A2" s="7"/>
      <c r="B2" s="7"/>
      <c r="C2" s="7"/>
      <c r="D2" s="7"/>
      <c r="E2" s="7"/>
      <c r="F2" s="7"/>
      <c r="G2" s="7"/>
      <c r="H2" s="7"/>
      <c r="I2" s="7"/>
      <c r="J2" s="7"/>
      <c r="K2" s="7"/>
      <c r="L2" s="7"/>
      <c r="M2" s="7"/>
      <c r="N2" s="7"/>
      <c r="O2" s="7"/>
      <c r="P2" s="7"/>
      <c r="Q2" s="7"/>
      <c r="R2" s="7"/>
      <c r="S2" s="7"/>
      <c r="T2" s="7"/>
      <c r="U2" s="7"/>
      <c r="V2" s="7"/>
      <c r="W2" s="7"/>
      <c r="X2" s="7"/>
      <c r="Y2" s="7"/>
      <c r="Z2" s="7"/>
      <c r="AA2" s="8"/>
      <c r="AB2" s="8"/>
      <c r="AC2" s="8"/>
      <c r="AD2" s="8"/>
      <c r="AE2" s="8"/>
      <c r="AF2" s="11" t="s">
        <v>1</v>
      </c>
    </row>
    <row r="3" spans="1:32">
      <c r="A3" s="8"/>
      <c r="B3" s="9">
        <v>1</v>
      </c>
      <c r="C3" s="9">
        <v>2</v>
      </c>
      <c r="D3" s="9">
        <v>3</v>
      </c>
      <c r="E3" s="9">
        <v>4</v>
      </c>
      <c r="F3" s="9">
        <v>5</v>
      </c>
      <c r="G3" s="9">
        <v>6</v>
      </c>
      <c r="H3" s="9">
        <v>7</v>
      </c>
      <c r="I3" s="9">
        <v>8</v>
      </c>
      <c r="J3" s="9">
        <v>9</v>
      </c>
      <c r="K3" s="9">
        <v>10</v>
      </c>
      <c r="L3" s="9">
        <v>11</v>
      </c>
      <c r="M3" s="9">
        <v>12</v>
      </c>
      <c r="N3" s="9">
        <v>13</v>
      </c>
      <c r="O3" s="9">
        <v>14</v>
      </c>
      <c r="P3" s="9">
        <v>15</v>
      </c>
      <c r="Q3" s="9">
        <v>16</v>
      </c>
      <c r="R3" s="9">
        <v>17</v>
      </c>
      <c r="S3" s="9">
        <v>18</v>
      </c>
      <c r="T3" s="9">
        <v>19</v>
      </c>
      <c r="U3" s="9">
        <v>20</v>
      </c>
      <c r="V3" s="9">
        <v>21</v>
      </c>
      <c r="W3" s="9">
        <v>22</v>
      </c>
      <c r="X3" s="9">
        <v>23</v>
      </c>
      <c r="Y3" s="9">
        <v>24</v>
      </c>
      <c r="Z3" s="9">
        <v>25</v>
      </c>
      <c r="AA3" s="9">
        <v>26</v>
      </c>
      <c r="AB3" s="9">
        <v>27</v>
      </c>
      <c r="AC3" s="9">
        <v>28</v>
      </c>
      <c r="AD3" s="9">
        <v>29</v>
      </c>
      <c r="AE3" s="9">
        <v>30</v>
      </c>
      <c r="AF3" s="11" t="s">
        <v>2</v>
      </c>
    </row>
    <row r="4" spans="1:32">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6" spans="1:32">
      <c r="A6" t="s">
        <v>3</v>
      </c>
      <c r="B6" s="17">
        <v>0</v>
      </c>
      <c r="C6" s="17">
        <v>0</v>
      </c>
      <c r="D6" s="17">
        <v>0</v>
      </c>
      <c r="E6" s="17">
        <v>1.1100000000000001</v>
      </c>
      <c r="F6" s="17">
        <v>1.1100000000000001</v>
      </c>
      <c r="G6" s="17">
        <v>1.1100000000000001</v>
      </c>
      <c r="H6" s="17">
        <v>1.1100000000000001</v>
      </c>
      <c r="I6" s="17">
        <v>1.1100000000000001</v>
      </c>
      <c r="J6" s="17">
        <v>1.1100000000000001</v>
      </c>
      <c r="K6" s="17">
        <v>1.1100000000000001</v>
      </c>
      <c r="L6" s="17">
        <v>1.1100000000000001</v>
      </c>
      <c r="M6" s="17">
        <v>1.1100000000000001</v>
      </c>
      <c r="N6" s="17">
        <v>1.1100000000000001</v>
      </c>
      <c r="O6" s="17">
        <v>1.1100000000000001</v>
      </c>
      <c r="P6" s="17">
        <v>1.1100000000000001</v>
      </c>
      <c r="Q6" s="17">
        <v>1.1100000000000001</v>
      </c>
      <c r="R6" s="17">
        <v>1.1100000000000001</v>
      </c>
      <c r="S6" s="17">
        <v>1.1100000000000001</v>
      </c>
      <c r="T6" s="17">
        <v>1.1100000000000001</v>
      </c>
      <c r="U6" s="17">
        <v>1.1100000000000001</v>
      </c>
      <c r="V6" s="17">
        <v>1.1100000000000001</v>
      </c>
      <c r="W6" s="17">
        <v>1.1100000000000001</v>
      </c>
      <c r="X6" s="17">
        <v>1.1100000000000001</v>
      </c>
      <c r="Y6" s="17">
        <v>1.1100000000000001</v>
      </c>
      <c r="Z6" s="17">
        <v>1.1100000000000001</v>
      </c>
      <c r="AA6" s="17">
        <v>1.1100000000000001</v>
      </c>
      <c r="AB6" s="17">
        <v>1.1100000000000001</v>
      </c>
      <c r="AC6" s="17">
        <v>1.1100000000000001</v>
      </c>
      <c r="AD6" s="17">
        <v>1.1100000000000001</v>
      </c>
      <c r="AE6" s="17">
        <v>1.1100000000000001</v>
      </c>
      <c r="AF6" s="3">
        <f>SUM(B6:AE6)</f>
        <v>29.969999999999992</v>
      </c>
    </row>
    <row r="8" spans="1:32">
      <c r="A8" t="s">
        <v>4</v>
      </c>
      <c r="B8" s="3">
        <v>3.3332999999999999</v>
      </c>
      <c r="C8" s="3">
        <v>3.3332999999999999</v>
      </c>
      <c r="D8" s="3">
        <v>3.3332999999999999</v>
      </c>
      <c r="H8" s="3"/>
      <c r="AF8" s="3">
        <f t="shared" ref="AF8:AF10" si="0">SUM(B8:AE8)</f>
        <v>9.9999000000000002</v>
      </c>
    </row>
    <row r="9" spans="1:32">
      <c r="A9" t="s">
        <v>5</v>
      </c>
      <c r="D9" s="3"/>
      <c r="E9" s="17">
        <f>SUM(B8:D8)*0.03</f>
        <v>0.29999700000000001</v>
      </c>
      <c r="F9" s="17">
        <f>E9</f>
        <v>0.29999700000000001</v>
      </c>
      <c r="G9" s="17">
        <f t="shared" ref="G9:AE9" si="1">F9</f>
        <v>0.29999700000000001</v>
      </c>
      <c r="H9" s="17">
        <f t="shared" si="1"/>
        <v>0.29999700000000001</v>
      </c>
      <c r="I9" s="17">
        <f t="shared" si="1"/>
        <v>0.29999700000000001</v>
      </c>
      <c r="J9" s="17">
        <f t="shared" si="1"/>
        <v>0.29999700000000001</v>
      </c>
      <c r="K9" s="17">
        <f t="shared" si="1"/>
        <v>0.29999700000000001</v>
      </c>
      <c r="L9" s="17">
        <f t="shared" si="1"/>
        <v>0.29999700000000001</v>
      </c>
      <c r="M9" s="17">
        <f t="shared" si="1"/>
        <v>0.29999700000000001</v>
      </c>
      <c r="N9" s="17">
        <f t="shared" si="1"/>
        <v>0.29999700000000001</v>
      </c>
      <c r="O9" s="17">
        <f t="shared" si="1"/>
        <v>0.29999700000000001</v>
      </c>
      <c r="P9" s="17">
        <f t="shared" si="1"/>
        <v>0.29999700000000001</v>
      </c>
      <c r="Q9" s="17">
        <f t="shared" si="1"/>
        <v>0.29999700000000001</v>
      </c>
      <c r="R9" s="17">
        <f t="shared" si="1"/>
        <v>0.29999700000000001</v>
      </c>
      <c r="S9" s="17">
        <f t="shared" si="1"/>
        <v>0.29999700000000001</v>
      </c>
      <c r="T9" s="17">
        <f t="shared" si="1"/>
        <v>0.29999700000000001</v>
      </c>
      <c r="U9" s="17">
        <f t="shared" si="1"/>
        <v>0.29999700000000001</v>
      </c>
      <c r="V9" s="17">
        <f t="shared" si="1"/>
        <v>0.29999700000000001</v>
      </c>
      <c r="W9" s="17">
        <f t="shared" si="1"/>
        <v>0.29999700000000001</v>
      </c>
      <c r="X9" s="17">
        <f t="shared" si="1"/>
        <v>0.29999700000000001</v>
      </c>
      <c r="Y9" s="17">
        <f t="shared" si="1"/>
        <v>0.29999700000000001</v>
      </c>
      <c r="Z9" s="17">
        <f t="shared" si="1"/>
        <v>0.29999700000000001</v>
      </c>
      <c r="AA9" s="17">
        <f t="shared" si="1"/>
        <v>0.29999700000000001</v>
      </c>
      <c r="AB9" s="17">
        <f t="shared" si="1"/>
        <v>0.29999700000000001</v>
      </c>
      <c r="AC9" s="17">
        <f t="shared" si="1"/>
        <v>0.29999700000000001</v>
      </c>
      <c r="AD9" s="17">
        <f t="shared" si="1"/>
        <v>0.29999700000000001</v>
      </c>
      <c r="AE9" s="17">
        <f t="shared" si="1"/>
        <v>0.29999700000000001</v>
      </c>
      <c r="AF9" s="3">
        <f t="shared" si="0"/>
        <v>8.0999190000000034</v>
      </c>
    </row>
    <row r="10" spans="1:32">
      <c r="A10" t="s">
        <v>6</v>
      </c>
      <c r="B10" s="3">
        <f t="shared" ref="B10:AE10" si="2">B8+B9</f>
        <v>3.3332999999999999</v>
      </c>
      <c r="C10" s="3">
        <f t="shared" si="2"/>
        <v>3.3332999999999999</v>
      </c>
      <c r="D10" s="3">
        <f t="shared" si="2"/>
        <v>3.3332999999999999</v>
      </c>
      <c r="E10" s="3">
        <f t="shared" si="2"/>
        <v>0.29999700000000001</v>
      </c>
      <c r="F10" s="3">
        <f t="shared" si="2"/>
        <v>0.29999700000000001</v>
      </c>
      <c r="G10" s="3">
        <f t="shared" si="2"/>
        <v>0.29999700000000001</v>
      </c>
      <c r="H10" s="3">
        <f t="shared" si="2"/>
        <v>0.29999700000000001</v>
      </c>
      <c r="I10" s="3">
        <f t="shared" si="2"/>
        <v>0.29999700000000001</v>
      </c>
      <c r="J10" s="3">
        <f t="shared" si="2"/>
        <v>0.29999700000000001</v>
      </c>
      <c r="K10" s="3">
        <f t="shared" si="2"/>
        <v>0.29999700000000001</v>
      </c>
      <c r="L10" s="3">
        <f t="shared" si="2"/>
        <v>0.29999700000000001</v>
      </c>
      <c r="M10" s="3">
        <f t="shared" si="2"/>
        <v>0.29999700000000001</v>
      </c>
      <c r="N10" s="3">
        <f t="shared" si="2"/>
        <v>0.29999700000000001</v>
      </c>
      <c r="O10" s="3">
        <f t="shared" si="2"/>
        <v>0.29999700000000001</v>
      </c>
      <c r="P10" s="3">
        <f t="shared" si="2"/>
        <v>0.29999700000000001</v>
      </c>
      <c r="Q10" s="3">
        <f t="shared" si="2"/>
        <v>0.29999700000000001</v>
      </c>
      <c r="R10" s="3">
        <f t="shared" si="2"/>
        <v>0.29999700000000001</v>
      </c>
      <c r="S10" s="3">
        <f t="shared" si="2"/>
        <v>0.29999700000000001</v>
      </c>
      <c r="T10" s="3">
        <f t="shared" si="2"/>
        <v>0.29999700000000001</v>
      </c>
      <c r="U10" s="3">
        <f t="shared" si="2"/>
        <v>0.29999700000000001</v>
      </c>
      <c r="V10" s="3">
        <f t="shared" si="2"/>
        <v>0.29999700000000001</v>
      </c>
      <c r="W10" s="3">
        <f t="shared" si="2"/>
        <v>0.29999700000000001</v>
      </c>
      <c r="X10" s="3">
        <f t="shared" si="2"/>
        <v>0.29999700000000001</v>
      </c>
      <c r="Y10" s="3">
        <f t="shared" si="2"/>
        <v>0.29999700000000001</v>
      </c>
      <c r="Z10" s="3">
        <f t="shared" si="2"/>
        <v>0.29999700000000001</v>
      </c>
      <c r="AA10" s="3">
        <f t="shared" si="2"/>
        <v>0.29999700000000001</v>
      </c>
      <c r="AB10" s="3">
        <f t="shared" si="2"/>
        <v>0.29999700000000001</v>
      </c>
      <c r="AC10" s="3">
        <f t="shared" si="2"/>
        <v>0.29999700000000001</v>
      </c>
      <c r="AD10" s="3">
        <f t="shared" si="2"/>
        <v>0.29999700000000001</v>
      </c>
      <c r="AE10" s="3">
        <f t="shared" si="2"/>
        <v>0.29999700000000001</v>
      </c>
      <c r="AF10" s="3">
        <f t="shared" si="0"/>
        <v>18.099818999999997</v>
      </c>
    </row>
    <row r="12" spans="1:32">
      <c r="A12" t="s">
        <v>7</v>
      </c>
      <c r="B12" s="3">
        <f>B6-B10</f>
        <v>-3.3332999999999999</v>
      </c>
      <c r="C12" s="3">
        <f>C6-C10</f>
        <v>-3.3332999999999999</v>
      </c>
      <c r="D12" s="3">
        <f t="shared" ref="D12:AE12" si="3">D6-D10</f>
        <v>-3.3332999999999999</v>
      </c>
      <c r="E12" s="3">
        <f t="shared" si="3"/>
        <v>0.81000300000000003</v>
      </c>
      <c r="F12" s="3">
        <f t="shared" si="3"/>
        <v>0.81000300000000003</v>
      </c>
      <c r="G12" s="3">
        <f t="shared" si="3"/>
        <v>0.81000300000000003</v>
      </c>
      <c r="H12" s="3">
        <f t="shared" si="3"/>
        <v>0.81000300000000003</v>
      </c>
      <c r="I12" s="3">
        <f t="shared" si="3"/>
        <v>0.81000300000000003</v>
      </c>
      <c r="J12" s="3">
        <f t="shared" si="3"/>
        <v>0.81000300000000003</v>
      </c>
      <c r="K12" s="3">
        <f t="shared" si="3"/>
        <v>0.81000300000000003</v>
      </c>
      <c r="L12" s="3">
        <f t="shared" si="3"/>
        <v>0.81000300000000003</v>
      </c>
      <c r="M12" s="3">
        <f t="shared" si="3"/>
        <v>0.81000300000000003</v>
      </c>
      <c r="N12" s="3">
        <f t="shared" si="3"/>
        <v>0.81000300000000003</v>
      </c>
      <c r="O12" s="3">
        <f t="shared" si="3"/>
        <v>0.81000300000000003</v>
      </c>
      <c r="P12" s="3">
        <f t="shared" si="3"/>
        <v>0.81000300000000003</v>
      </c>
      <c r="Q12" s="3">
        <f t="shared" si="3"/>
        <v>0.81000300000000003</v>
      </c>
      <c r="R12" s="3">
        <f t="shared" si="3"/>
        <v>0.81000300000000003</v>
      </c>
      <c r="S12" s="3">
        <f t="shared" si="3"/>
        <v>0.81000300000000003</v>
      </c>
      <c r="T12" s="3">
        <f t="shared" si="3"/>
        <v>0.81000300000000003</v>
      </c>
      <c r="U12" s="3">
        <f t="shared" si="3"/>
        <v>0.81000300000000003</v>
      </c>
      <c r="V12" s="3">
        <f t="shared" si="3"/>
        <v>0.81000300000000003</v>
      </c>
      <c r="W12" s="3">
        <f t="shared" si="3"/>
        <v>0.81000300000000003</v>
      </c>
      <c r="X12" s="3">
        <f t="shared" si="3"/>
        <v>0.81000300000000003</v>
      </c>
      <c r="Y12" s="3">
        <f t="shared" si="3"/>
        <v>0.81000300000000003</v>
      </c>
      <c r="Z12" s="3">
        <f t="shared" si="3"/>
        <v>0.81000300000000003</v>
      </c>
      <c r="AA12" s="3">
        <f t="shared" si="3"/>
        <v>0.81000300000000003</v>
      </c>
      <c r="AB12" s="3">
        <f t="shared" si="3"/>
        <v>0.81000300000000003</v>
      </c>
      <c r="AC12" s="3">
        <f t="shared" si="3"/>
        <v>0.81000300000000003</v>
      </c>
      <c r="AD12" s="3">
        <f t="shared" si="3"/>
        <v>0.81000300000000003</v>
      </c>
      <c r="AE12" s="3">
        <f t="shared" si="3"/>
        <v>0.81000300000000003</v>
      </c>
      <c r="AF12" s="3">
        <f>SUM(B12:AE12)</f>
        <v>11.870181000000001</v>
      </c>
    </row>
    <row r="14" spans="1:32">
      <c r="B14" s="4" t="s">
        <v>8</v>
      </c>
      <c r="C14" s="5">
        <f>IRR(B12:AE12)</f>
        <v>6.075922244937626E-2</v>
      </c>
    </row>
    <row r="15" spans="1:32">
      <c r="B15" s="6" t="s">
        <v>9</v>
      </c>
      <c r="C15" s="15">
        <f>NPV(0.0607,(B12:AE12))</f>
        <v>5.7675235203025633E-3</v>
      </c>
    </row>
    <row r="16" spans="1:3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8" spans="1:1">
      <c r="A18" s="1" t="s">
        <v>10</v>
      </c>
    </row>
    <row r="19" spans="1:1">
      <c r="A19" t="s">
        <v>11</v>
      </c>
    </row>
    <row r="20" spans="1:1">
      <c r="A20" t="s">
        <v>313</v>
      </c>
    </row>
    <row r="21" spans="1:1">
      <c r="A21" t="s">
        <v>314</v>
      </c>
    </row>
    <row r="22" spans="1:1">
      <c r="A22" t="s">
        <v>116</v>
      </c>
    </row>
    <row r="23" spans="1:1">
      <c r="A23" t="s">
        <v>117</v>
      </c>
    </row>
    <row r="24" spans="1:1">
      <c r="A24" t="s">
        <v>16</v>
      </c>
    </row>
    <row r="26" spans="1:1">
      <c r="A26" s="1" t="s">
        <v>30</v>
      </c>
    </row>
    <row r="28" spans="1:1">
      <c r="A28" s="1" t="s">
        <v>18</v>
      </c>
    </row>
    <row r="29" spans="1:1">
      <c r="A29" t="s">
        <v>315</v>
      </c>
    </row>
    <row r="30" spans="1:1">
      <c r="A30" t="s">
        <v>316</v>
      </c>
    </row>
    <row r="31" spans="1:1">
      <c r="A31" t="s">
        <v>317</v>
      </c>
    </row>
    <row r="32" spans="1:1">
      <c r="A32" s="1" t="s">
        <v>318</v>
      </c>
    </row>
    <row r="33" spans="1:1">
      <c r="A33" t="s">
        <v>319</v>
      </c>
    </row>
  </sheetData>
  <pageMargins left="0.7" right="0.7" top="0.75" bottom="0.75" header="0.3" footer="0.3"/>
  <headerFooter>
    <oddFooter>&amp;L_x000D_&amp;1#&amp;"Calibri"&amp;9&amp;K000000 INTERNAL. This information is accessible to ADB Management and staff. It may be shared outside ADB with appropriate permission.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9D646-2144-4E5B-B08F-BC180C54C6A0}">
  <dimension ref="A1:AK35"/>
  <sheetViews>
    <sheetView topLeftCell="Q23" zoomScale="130" zoomScaleNormal="130" workbookViewId="0">
      <selection activeCell="Q35" sqref="Q35"/>
    </sheetView>
  </sheetViews>
  <sheetFormatPr defaultRowHeight="14.45"/>
  <cols>
    <col min="1" max="1" width="30.7109375" customWidth="1"/>
    <col min="32" max="32" width="18.7109375" customWidth="1"/>
  </cols>
  <sheetData>
    <row r="1" spans="1:37">
      <c r="A1" s="1" t="s">
        <v>45</v>
      </c>
      <c r="AA1" s="2"/>
      <c r="AB1" s="2"/>
      <c r="AC1" s="2"/>
      <c r="AD1" s="2"/>
      <c r="AE1" s="2"/>
      <c r="AF1" s="2"/>
    </row>
    <row r="2" spans="1:37">
      <c r="A2" s="7"/>
      <c r="B2" s="7"/>
      <c r="C2" s="7"/>
      <c r="D2" s="7"/>
      <c r="E2" s="7"/>
      <c r="F2" s="7"/>
      <c r="G2" s="7"/>
      <c r="H2" s="7"/>
      <c r="I2" s="7"/>
      <c r="J2" s="7"/>
      <c r="K2" s="7"/>
      <c r="L2" s="7"/>
      <c r="M2" s="7"/>
      <c r="N2" s="7"/>
      <c r="O2" s="7"/>
      <c r="P2" s="7"/>
      <c r="Q2" s="7"/>
      <c r="R2" s="7"/>
      <c r="S2" s="7"/>
      <c r="T2" s="7"/>
      <c r="U2" s="7"/>
      <c r="V2" s="7"/>
      <c r="W2" s="7"/>
      <c r="X2" s="7"/>
      <c r="Y2" s="7"/>
      <c r="Z2" s="7"/>
      <c r="AA2" s="8"/>
      <c r="AB2" s="8"/>
      <c r="AC2" s="8"/>
      <c r="AD2" s="8"/>
      <c r="AE2" s="8"/>
      <c r="AF2" s="11" t="s">
        <v>1</v>
      </c>
    </row>
    <row r="3" spans="1:37">
      <c r="A3" s="8"/>
      <c r="B3" s="9">
        <v>1</v>
      </c>
      <c r="C3" s="9">
        <v>2</v>
      </c>
      <c r="D3" s="9">
        <v>3</v>
      </c>
      <c r="E3" s="9">
        <v>4</v>
      </c>
      <c r="F3" s="9">
        <v>5</v>
      </c>
      <c r="G3" s="9">
        <v>6</v>
      </c>
      <c r="H3" s="9">
        <v>7</v>
      </c>
      <c r="I3" s="9">
        <v>8</v>
      </c>
      <c r="J3" s="9">
        <v>9</v>
      </c>
      <c r="K3" s="9">
        <v>10</v>
      </c>
      <c r="L3" s="9">
        <v>11</v>
      </c>
      <c r="M3" s="9">
        <v>12</v>
      </c>
      <c r="N3" s="9">
        <v>13</v>
      </c>
      <c r="O3" s="9">
        <v>14</v>
      </c>
      <c r="P3" s="9">
        <v>15</v>
      </c>
      <c r="Q3" s="9">
        <v>16</v>
      </c>
      <c r="R3" s="9">
        <v>17</v>
      </c>
      <c r="S3" s="9">
        <v>18</v>
      </c>
      <c r="T3" s="9">
        <v>19</v>
      </c>
      <c r="U3" s="9">
        <v>20</v>
      </c>
      <c r="V3" s="9">
        <v>21</v>
      </c>
      <c r="W3" s="9">
        <v>22</v>
      </c>
      <c r="X3" s="9">
        <v>23</v>
      </c>
      <c r="Y3" s="9">
        <v>24</v>
      </c>
      <c r="Z3" s="9">
        <v>25</v>
      </c>
      <c r="AA3" s="9">
        <v>26</v>
      </c>
      <c r="AB3" s="9">
        <v>27</v>
      </c>
      <c r="AC3" s="9">
        <v>28</v>
      </c>
      <c r="AD3" s="9">
        <v>29</v>
      </c>
      <c r="AE3" s="9">
        <v>30</v>
      </c>
      <c r="AF3" s="11" t="s">
        <v>2</v>
      </c>
    </row>
    <row r="4" spans="1:37">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6" spans="1:37">
      <c r="A6" t="s">
        <v>3</v>
      </c>
      <c r="B6" s="3">
        <v>0</v>
      </c>
      <c r="C6" s="3">
        <v>0</v>
      </c>
      <c r="D6" s="3">
        <v>2</v>
      </c>
      <c r="E6" s="3">
        <v>3</v>
      </c>
      <c r="F6" s="3">
        <v>4</v>
      </c>
      <c r="G6" s="3">
        <v>5</v>
      </c>
      <c r="H6" s="3">
        <v>6</v>
      </c>
      <c r="I6" s="3">
        <v>7</v>
      </c>
      <c r="J6" s="3">
        <v>8</v>
      </c>
      <c r="K6" s="3">
        <v>9</v>
      </c>
      <c r="L6" s="3">
        <v>9.85</v>
      </c>
      <c r="M6" s="3">
        <v>9.85</v>
      </c>
      <c r="N6" s="3">
        <v>9.85</v>
      </c>
      <c r="O6" s="3">
        <v>9.85</v>
      </c>
      <c r="P6" s="3">
        <v>9.85</v>
      </c>
      <c r="Q6" s="3">
        <v>9.85</v>
      </c>
      <c r="R6" s="3">
        <v>9.85</v>
      </c>
      <c r="S6" s="3">
        <v>9.85</v>
      </c>
      <c r="T6" s="3">
        <v>9.85</v>
      </c>
      <c r="U6" s="3">
        <v>9.85</v>
      </c>
      <c r="V6" s="3">
        <v>9.85</v>
      </c>
      <c r="W6" s="3">
        <v>9.85</v>
      </c>
      <c r="X6" s="3">
        <v>9.85</v>
      </c>
      <c r="Y6" s="3">
        <v>9.85</v>
      </c>
      <c r="Z6" s="3">
        <v>9.85</v>
      </c>
      <c r="AA6" s="3">
        <v>9.85</v>
      </c>
      <c r="AB6" s="3">
        <v>9.85</v>
      </c>
      <c r="AC6" s="3">
        <v>9.85</v>
      </c>
      <c r="AD6" s="3">
        <v>9.85</v>
      </c>
      <c r="AE6" s="3">
        <v>9.85</v>
      </c>
      <c r="AF6" s="3">
        <f>SUM(B6:AE6)</f>
        <v>240.99999999999991</v>
      </c>
      <c r="AK6" s="3"/>
    </row>
    <row r="8" spans="1:37">
      <c r="A8" t="s">
        <v>4</v>
      </c>
      <c r="B8" s="3">
        <v>9.9055</v>
      </c>
      <c r="C8" s="3">
        <v>9.9055</v>
      </c>
      <c r="D8" s="3">
        <v>9.9055</v>
      </c>
      <c r="E8" s="3">
        <v>9.9055</v>
      </c>
      <c r="F8" s="3">
        <v>9.9055</v>
      </c>
      <c r="G8" s="3">
        <v>9.9055</v>
      </c>
      <c r="H8" s="3">
        <v>9.9055</v>
      </c>
      <c r="I8" s="3">
        <v>9.9055</v>
      </c>
      <c r="J8" s="3">
        <v>9.9055</v>
      </c>
      <c r="K8" s="3">
        <v>9.9055</v>
      </c>
      <c r="AF8" s="3">
        <f t="shared" ref="AF8:AF10" si="0">SUM(B8:AE8)</f>
        <v>99.055000000000021</v>
      </c>
    </row>
    <row r="9" spans="1:37">
      <c r="A9" t="s">
        <v>5</v>
      </c>
      <c r="D9" s="3">
        <f>SUM(B8:C8)*0.02</f>
        <v>0.39622000000000002</v>
      </c>
      <c r="E9" s="3">
        <f>SUM(B8:D8)*0.02</f>
        <v>0.59433000000000002</v>
      </c>
      <c r="F9" s="3">
        <f>SUM(B8:E8)*0.02</f>
        <v>0.79244000000000003</v>
      </c>
      <c r="G9" s="3">
        <f>SUM(B8:F8)*0.02</f>
        <v>0.99055000000000004</v>
      </c>
      <c r="H9" s="3">
        <f>SUM(B8:G8)*0.02</f>
        <v>1.1886600000000003</v>
      </c>
      <c r="I9" s="3">
        <f>SUM(B8:H8)*0.02</f>
        <v>1.3867700000000003</v>
      </c>
      <c r="J9" s="3">
        <f>SUM(B8:I8)*0.02</f>
        <v>1.5848800000000003</v>
      </c>
      <c r="K9" s="3">
        <f>SUM(B8:J8)*0.02</f>
        <v>1.7829900000000003</v>
      </c>
      <c r="L9" s="3">
        <f>SUM(B8:K8)*0.02</f>
        <v>1.9811000000000005</v>
      </c>
      <c r="M9" s="3">
        <f>L9</f>
        <v>1.9811000000000005</v>
      </c>
      <c r="N9" s="3">
        <f t="shared" ref="N9:AE9" si="1">M9</f>
        <v>1.9811000000000005</v>
      </c>
      <c r="O9" s="3">
        <f t="shared" si="1"/>
        <v>1.9811000000000005</v>
      </c>
      <c r="P9" s="3">
        <f t="shared" si="1"/>
        <v>1.9811000000000005</v>
      </c>
      <c r="Q9" s="3">
        <f t="shared" si="1"/>
        <v>1.9811000000000005</v>
      </c>
      <c r="R9" s="3">
        <f t="shared" si="1"/>
        <v>1.9811000000000005</v>
      </c>
      <c r="S9" s="3">
        <f t="shared" si="1"/>
        <v>1.9811000000000005</v>
      </c>
      <c r="T9" s="3">
        <f t="shared" si="1"/>
        <v>1.9811000000000005</v>
      </c>
      <c r="U9" s="3">
        <f t="shared" si="1"/>
        <v>1.9811000000000005</v>
      </c>
      <c r="V9" s="3">
        <f t="shared" si="1"/>
        <v>1.9811000000000005</v>
      </c>
      <c r="W9" s="3">
        <f t="shared" si="1"/>
        <v>1.9811000000000005</v>
      </c>
      <c r="X9" s="3">
        <f t="shared" si="1"/>
        <v>1.9811000000000005</v>
      </c>
      <c r="Y9" s="3">
        <f t="shared" si="1"/>
        <v>1.9811000000000005</v>
      </c>
      <c r="Z9" s="3">
        <f t="shared" si="1"/>
        <v>1.9811000000000005</v>
      </c>
      <c r="AA9" s="3">
        <f t="shared" si="1"/>
        <v>1.9811000000000005</v>
      </c>
      <c r="AB9" s="3">
        <f t="shared" si="1"/>
        <v>1.9811000000000005</v>
      </c>
      <c r="AC9" s="3">
        <f t="shared" si="1"/>
        <v>1.9811000000000005</v>
      </c>
      <c r="AD9" s="3">
        <f t="shared" si="1"/>
        <v>1.9811000000000005</v>
      </c>
      <c r="AE9" s="3">
        <f t="shared" si="1"/>
        <v>1.9811000000000005</v>
      </c>
      <c r="AF9" s="3">
        <f t="shared" si="0"/>
        <v>48.338839999999998</v>
      </c>
    </row>
    <row r="10" spans="1:37">
      <c r="A10" t="s">
        <v>6</v>
      </c>
      <c r="B10">
        <f t="shared" ref="B10:AE10" si="2">B8+B9</f>
        <v>9.9055</v>
      </c>
      <c r="C10" s="3">
        <f t="shared" si="2"/>
        <v>9.9055</v>
      </c>
      <c r="D10" s="3">
        <f t="shared" si="2"/>
        <v>10.30172</v>
      </c>
      <c r="E10" s="3">
        <f t="shared" si="2"/>
        <v>10.499829999999999</v>
      </c>
      <c r="F10" s="3">
        <f t="shared" si="2"/>
        <v>10.697939999999999</v>
      </c>
      <c r="G10" s="3">
        <f t="shared" si="2"/>
        <v>10.896050000000001</v>
      </c>
      <c r="H10" s="3">
        <f t="shared" si="2"/>
        <v>11.09416</v>
      </c>
      <c r="I10" s="3">
        <f t="shared" si="2"/>
        <v>11.29227</v>
      </c>
      <c r="J10" s="3">
        <f t="shared" si="2"/>
        <v>11.49038</v>
      </c>
      <c r="K10" s="3">
        <f t="shared" si="2"/>
        <v>11.68849</v>
      </c>
      <c r="L10" s="3">
        <f t="shared" si="2"/>
        <v>1.9811000000000005</v>
      </c>
      <c r="M10" s="3">
        <f t="shared" si="2"/>
        <v>1.9811000000000005</v>
      </c>
      <c r="N10" s="3">
        <f t="shared" si="2"/>
        <v>1.9811000000000005</v>
      </c>
      <c r="O10" s="3">
        <f t="shared" si="2"/>
        <v>1.9811000000000005</v>
      </c>
      <c r="P10" s="3">
        <f t="shared" si="2"/>
        <v>1.9811000000000005</v>
      </c>
      <c r="Q10" s="3">
        <f t="shared" si="2"/>
        <v>1.9811000000000005</v>
      </c>
      <c r="R10" s="3">
        <f t="shared" si="2"/>
        <v>1.9811000000000005</v>
      </c>
      <c r="S10" s="3">
        <f t="shared" si="2"/>
        <v>1.9811000000000005</v>
      </c>
      <c r="T10" s="3">
        <f t="shared" si="2"/>
        <v>1.9811000000000005</v>
      </c>
      <c r="U10" s="3">
        <f t="shared" si="2"/>
        <v>1.9811000000000005</v>
      </c>
      <c r="V10" s="3">
        <f t="shared" si="2"/>
        <v>1.9811000000000005</v>
      </c>
      <c r="W10" s="3">
        <f t="shared" si="2"/>
        <v>1.9811000000000005</v>
      </c>
      <c r="X10" s="3">
        <f t="shared" si="2"/>
        <v>1.9811000000000005</v>
      </c>
      <c r="Y10" s="3">
        <f t="shared" si="2"/>
        <v>1.9811000000000005</v>
      </c>
      <c r="Z10" s="3">
        <f t="shared" si="2"/>
        <v>1.9811000000000005</v>
      </c>
      <c r="AA10" s="3">
        <f t="shared" si="2"/>
        <v>1.9811000000000005</v>
      </c>
      <c r="AB10" s="3">
        <f t="shared" si="2"/>
        <v>1.9811000000000005</v>
      </c>
      <c r="AC10" s="3">
        <f t="shared" si="2"/>
        <v>1.9811000000000005</v>
      </c>
      <c r="AD10" s="3">
        <f t="shared" si="2"/>
        <v>1.9811000000000005</v>
      </c>
      <c r="AE10" s="3">
        <f t="shared" si="2"/>
        <v>1.9811000000000005</v>
      </c>
      <c r="AF10" s="3">
        <f t="shared" si="0"/>
        <v>147.39383999999998</v>
      </c>
    </row>
    <row r="12" spans="1:37">
      <c r="A12" t="s">
        <v>7</v>
      </c>
      <c r="B12" s="3">
        <f>B6-B10</f>
        <v>-9.9055</v>
      </c>
      <c r="C12" s="3">
        <f>C6-C10</f>
        <v>-9.9055</v>
      </c>
      <c r="D12" s="3">
        <f t="shared" ref="D12:AE12" si="3">D6-D10</f>
        <v>-8.3017199999999995</v>
      </c>
      <c r="E12" s="3">
        <f t="shared" si="3"/>
        <v>-7.4998299999999993</v>
      </c>
      <c r="F12" s="3">
        <f t="shared" si="3"/>
        <v>-6.6979399999999991</v>
      </c>
      <c r="G12" s="3">
        <f t="shared" si="3"/>
        <v>-5.8960500000000007</v>
      </c>
      <c r="H12" s="3">
        <f t="shared" si="3"/>
        <v>-5.0941600000000005</v>
      </c>
      <c r="I12" s="3">
        <f t="shared" si="3"/>
        <v>-4.2922700000000003</v>
      </c>
      <c r="J12" s="3">
        <f t="shared" si="3"/>
        <v>-3.49038</v>
      </c>
      <c r="K12" s="3">
        <f t="shared" si="3"/>
        <v>-2.6884899999999998</v>
      </c>
      <c r="L12" s="3">
        <f t="shared" si="3"/>
        <v>7.8688999999999991</v>
      </c>
      <c r="M12" s="3">
        <f t="shared" si="3"/>
        <v>7.8688999999999991</v>
      </c>
      <c r="N12" s="3">
        <f t="shared" si="3"/>
        <v>7.8688999999999991</v>
      </c>
      <c r="O12" s="3">
        <f t="shared" si="3"/>
        <v>7.8688999999999991</v>
      </c>
      <c r="P12" s="3">
        <f t="shared" si="3"/>
        <v>7.8688999999999991</v>
      </c>
      <c r="Q12" s="3">
        <f t="shared" si="3"/>
        <v>7.8688999999999991</v>
      </c>
      <c r="R12" s="3">
        <f t="shared" si="3"/>
        <v>7.8688999999999991</v>
      </c>
      <c r="S12" s="3">
        <f t="shared" si="3"/>
        <v>7.8688999999999991</v>
      </c>
      <c r="T12" s="3">
        <f t="shared" si="3"/>
        <v>7.8688999999999991</v>
      </c>
      <c r="U12" s="3">
        <f t="shared" si="3"/>
        <v>7.8688999999999991</v>
      </c>
      <c r="V12" s="3">
        <f t="shared" si="3"/>
        <v>7.8688999999999991</v>
      </c>
      <c r="W12" s="3">
        <f t="shared" si="3"/>
        <v>7.8688999999999991</v>
      </c>
      <c r="X12" s="3">
        <f t="shared" si="3"/>
        <v>7.8688999999999991</v>
      </c>
      <c r="Y12" s="3">
        <f t="shared" si="3"/>
        <v>7.8688999999999991</v>
      </c>
      <c r="Z12" s="3">
        <f t="shared" si="3"/>
        <v>7.8688999999999991</v>
      </c>
      <c r="AA12" s="3">
        <f t="shared" si="3"/>
        <v>7.8688999999999991</v>
      </c>
      <c r="AB12" s="3">
        <f t="shared" si="3"/>
        <v>7.8688999999999991</v>
      </c>
      <c r="AC12" s="3">
        <f t="shared" si="3"/>
        <v>7.8688999999999991</v>
      </c>
      <c r="AD12" s="3">
        <f t="shared" si="3"/>
        <v>7.8688999999999991</v>
      </c>
      <c r="AE12" s="3">
        <f t="shared" si="3"/>
        <v>7.8688999999999991</v>
      </c>
      <c r="AF12" s="3">
        <f>SUM(B12:AE12)</f>
        <v>93.606159999999946</v>
      </c>
    </row>
    <row r="14" spans="1:37">
      <c r="B14" s="4" t="s">
        <v>8</v>
      </c>
      <c r="C14" s="5">
        <f>IRR(B12:AE12)</f>
        <v>6.0750164380354299E-2</v>
      </c>
    </row>
    <row r="15" spans="1:37">
      <c r="B15" s="6" t="s">
        <v>9</v>
      </c>
      <c r="C15" s="15">
        <f>NPV(0.0607,(B12:AE12))</f>
        <v>3.4289766253326172E-2</v>
      </c>
    </row>
    <row r="16" spans="1:37">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8" spans="1:1">
      <c r="A18" s="1" t="s">
        <v>10</v>
      </c>
    </row>
    <row r="19" spans="1:1">
      <c r="A19" t="s">
        <v>25</v>
      </c>
    </row>
    <row r="20" spans="1:1">
      <c r="A20" t="s">
        <v>26</v>
      </c>
    </row>
    <row r="21" spans="1:1">
      <c r="A21" t="s">
        <v>46</v>
      </c>
    </row>
    <row r="22" spans="1:1">
      <c r="A22" t="s">
        <v>28</v>
      </c>
    </row>
    <row r="23" spans="1:1">
      <c r="A23" t="s">
        <v>29</v>
      </c>
    </row>
    <row r="24" spans="1:1">
      <c r="A24" t="s">
        <v>16</v>
      </c>
    </row>
    <row r="26" spans="1:1">
      <c r="A26" s="1" t="s">
        <v>30</v>
      </c>
    </row>
    <row r="28" spans="1:1">
      <c r="A28" s="1" t="s">
        <v>18</v>
      </c>
    </row>
    <row r="29" spans="1:1">
      <c r="A29" s="1" t="s">
        <v>47</v>
      </c>
    </row>
    <row r="30" spans="1:1">
      <c r="A30" t="s">
        <v>48</v>
      </c>
    </row>
    <row r="31" spans="1:1">
      <c r="A31" t="s">
        <v>49</v>
      </c>
    </row>
    <row r="32" spans="1:1">
      <c r="A32" t="s">
        <v>50</v>
      </c>
    </row>
    <row r="33" spans="1:1">
      <c r="A33" s="1" t="s">
        <v>51</v>
      </c>
    </row>
    <row r="34" spans="1:1">
      <c r="A34" t="s">
        <v>52</v>
      </c>
    </row>
    <row r="35" spans="1:1">
      <c r="A35" t="s">
        <v>53</v>
      </c>
    </row>
  </sheetData>
  <pageMargins left="0.7" right="0.7" top="0.75" bottom="0.75" header="0.3" footer="0.3"/>
  <pageSetup paperSize="9" orientation="portrait" horizontalDpi="0" verticalDpi="0" r:id="rId1"/>
  <headerFooter>
    <oddFooter>&amp;L_x000D_&amp;1#&amp;"Calibri"&amp;9&amp;K000000 INTERNAL. This information is accessible to ADB Management and staff. It may be shared outside ADB with appropriate permission.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56F0F-BB6B-496C-BCB0-8E62F72570DE}">
  <dimension ref="A1:AI33"/>
  <sheetViews>
    <sheetView topLeftCell="A16" zoomScale="130" zoomScaleNormal="130" workbookViewId="0">
      <selection activeCell="A23" sqref="A23"/>
    </sheetView>
  </sheetViews>
  <sheetFormatPr defaultRowHeight="14.45"/>
  <cols>
    <col min="1" max="1" width="30.7109375" customWidth="1"/>
    <col min="2" max="31" width="11.7109375" customWidth="1"/>
    <col min="32" max="32" width="18.7109375" customWidth="1"/>
  </cols>
  <sheetData>
    <row r="1" spans="1:35">
      <c r="A1" s="1" t="s">
        <v>54</v>
      </c>
      <c r="AA1" s="2"/>
      <c r="AB1" s="2"/>
      <c r="AC1" s="2"/>
      <c r="AD1" s="2"/>
      <c r="AE1" s="2"/>
      <c r="AF1" s="2"/>
    </row>
    <row r="2" spans="1:35">
      <c r="A2" s="7"/>
      <c r="B2" s="7"/>
      <c r="C2" s="7"/>
      <c r="D2" s="7"/>
      <c r="E2" s="7"/>
      <c r="F2" s="7"/>
      <c r="G2" s="7"/>
      <c r="H2" s="7"/>
      <c r="I2" s="7"/>
      <c r="J2" s="7"/>
      <c r="K2" s="7"/>
      <c r="L2" s="7"/>
      <c r="M2" s="7"/>
      <c r="N2" s="7"/>
      <c r="O2" s="7"/>
      <c r="P2" s="7"/>
      <c r="Q2" s="7"/>
      <c r="R2" s="7"/>
      <c r="S2" s="7"/>
      <c r="T2" s="7"/>
      <c r="U2" s="7"/>
      <c r="V2" s="7"/>
      <c r="W2" s="7"/>
      <c r="X2" s="7"/>
      <c r="Y2" s="7"/>
      <c r="Z2" s="7"/>
      <c r="AA2" s="8"/>
      <c r="AB2" s="8"/>
      <c r="AC2" s="8"/>
      <c r="AD2" s="8"/>
      <c r="AE2" s="8"/>
      <c r="AF2" s="11" t="s">
        <v>1</v>
      </c>
    </row>
    <row r="3" spans="1:35">
      <c r="A3" s="8"/>
      <c r="B3" s="9">
        <v>1</v>
      </c>
      <c r="C3" s="9">
        <v>2</v>
      </c>
      <c r="D3" s="9">
        <v>3</v>
      </c>
      <c r="E3" s="9">
        <v>4</v>
      </c>
      <c r="F3" s="9">
        <v>5</v>
      </c>
      <c r="G3" s="9">
        <v>6</v>
      </c>
      <c r="H3" s="9">
        <v>7</v>
      </c>
      <c r="I3" s="9">
        <v>8</v>
      </c>
      <c r="J3" s="9">
        <v>9</v>
      </c>
      <c r="K3" s="9">
        <v>10</v>
      </c>
      <c r="L3" s="9">
        <v>11</v>
      </c>
      <c r="M3" s="9">
        <v>12</v>
      </c>
      <c r="N3" s="9">
        <v>13</v>
      </c>
      <c r="O3" s="9">
        <v>14</v>
      </c>
      <c r="P3" s="9">
        <v>15</v>
      </c>
      <c r="Q3" s="9">
        <v>16</v>
      </c>
      <c r="R3" s="9">
        <v>17</v>
      </c>
      <c r="S3" s="9">
        <v>18</v>
      </c>
      <c r="T3" s="9">
        <v>19</v>
      </c>
      <c r="U3" s="9">
        <v>20</v>
      </c>
      <c r="V3" s="9">
        <v>21</v>
      </c>
      <c r="W3" s="9">
        <v>22</v>
      </c>
      <c r="X3" s="9">
        <v>23</v>
      </c>
      <c r="Y3" s="9">
        <v>24</v>
      </c>
      <c r="Z3" s="9">
        <v>25</v>
      </c>
      <c r="AA3" s="9">
        <v>26</v>
      </c>
      <c r="AB3" s="9">
        <v>27</v>
      </c>
      <c r="AC3" s="9">
        <v>28</v>
      </c>
      <c r="AD3" s="9">
        <v>29</v>
      </c>
      <c r="AE3" s="9">
        <v>30</v>
      </c>
      <c r="AF3" s="11" t="s">
        <v>2</v>
      </c>
    </row>
    <row r="4" spans="1:3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6" spans="1:35">
      <c r="A6" t="s">
        <v>3</v>
      </c>
      <c r="B6" s="3">
        <v>0</v>
      </c>
      <c r="C6" s="3">
        <v>0</v>
      </c>
      <c r="D6" s="3">
        <v>3</v>
      </c>
      <c r="E6" s="3">
        <v>3.3</v>
      </c>
      <c r="F6" s="3">
        <v>3.6</v>
      </c>
      <c r="G6" s="3">
        <v>3.9</v>
      </c>
      <c r="H6" s="3">
        <v>4.2</v>
      </c>
      <c r="I6" s="3">
        <v>4.5</v>
      </c>
      <c r="J6" s="3">
        <v>4.8</v>
      </c>
      <c r="K6" s="3">
        <v>5.0999999999999996</v>
      </c>
      <c r="L6" s="3">
        <v>6.23</v>
      </c>
      <c r="M6" s="3">
        <v>6.23</v>
      </c>
      <c r="N6" s="3">
        <v>6.23</v>
      </c>
      <c r="O6" s="3">
        <v>6.23</v>
      </c>
      <c r="P6" s="3">
        <v>6.23</v>
      </c>
      <c r="Q6" s="3">
        <v>6.23</v>
      </c>
      <c r="R6" s="3">
        <v>6.23</v>
      </c>
      <c r="S6" s="3">
        <v>6.23</v>
      </c>
      <c r="T6" s="3">
        <v>6.23</v>
      </c>
      <c r="U6" s="3">
        <v>6.23</v>
      </c>
      <c r="V6" s="3">
        <v>6.23</v>
      </c>
      <c r="W6" s="3">
        <v>6.23</v>
      </c>
      <c r="X6" s="3">
        <v>6.23</v>
      </c>
      <c r="Y6" s="3">
        <v>6.23</v>
      </c>
      <c r="Z6" s="3">
        <v>6.23</v>
      </c>
      <c r="AA6" s="3">
        <v>6.23</v>
      </c>
      <c r="AB6" s="3">
        <v>6.23</v>
      </c>
      <c r="AC6" s="3">
        <v>6.23</v>
      </c>
      <c r="AD6" s="3">
        <v>6.23</v>
      </c>
      <c r="AE6" s="3">
        <v>6.23</v>
      </c>
      <c r="AF6" s="3">
        <f>SUM(B6:AE6)</f>
        <v>157</v>
      </c>
      <c r="AI6" s="3">
        <f>AVERAGE(B6:AE6)</f>
        <v>5.2333333333333334</v>
      </c>
    </row>
    <row r="7" spans="1:35">
      <c r="N7" s="3">
        <v>5.6</v>
      </c>
      <c r="O7" s="3">
        <v>5.6</v>
      </c>
      <c r="P7" s="3">
        <v>5.6</v>
      </c>
      <c r="Q7" s="3">
        <v>5.6</v>
      </c>
      <c r="R7" s="3">
        <v>5.6</v>
      </c>
      <c r="S7" s="3">
        <v>5.6</v>
      </c>
      <c r="T7" s="3">
        <v>5.6</v>
      </c>
      <c r="U7" s="3">
        <v>5.6</v>
      </c>
      <c r="V7" s="3">
        <v>5.6</v>
      </c>
      <c r="W7" s="3">
        <v>5.6</v>
      </c>
      <c r="X7" s="3">
        <v>5.6</v>
      </c>
      <c r="Y7" s="3">
        <v>5.6</v>
      </c>
      <c r="Z7" s="3">
        <v>5.6</v>
      </c>
      <c r="AA7" s="3">
        <v>5.6</v>
      </c>
      <c r="AB7" s="3">
        <v>5.6</v>
      </c>
      <c r="AC7" s="3">
        <v>5.6</v>
      </c>
      <c r="AD7" s="3">
        <v>5.6</v>
      </c>
      <c r="AE7" s="3">
        <v>5.6</v>
      </c>
    </row>
    <row r="8" spans="1:35">
      <c r="A8" t="s">
        <v>4</v>
      </c>
      <c r="B8" s="3">
        <v>6.0610299999999997</v>
      </c>
      <c r="C8" s="3">
        <v>6.0610299999999997</v>
      </c>
      <c r="D8" s="3">
        <v>6.0610299999999997</v>
      </c>
      <c r="E8" s="3">
        <v>6.0610299999999997</v>
      </c>
      <c r="F8" s="3">
        <v>6.0610299999999997</v>
      </c>
      <c r="G8" s="3">
        <v>6.0610299999999997</v>
      </c>
      <c r="H8" s="3">
        <v>6.0610299999999997</v>
      </c>
      <c r="I8" s="3">
        <v>6.0610299999999997</v>
      </c>
      <c r="J8" s="3">
        <v>6.0610299999999997</v>
      </c>
      <c r="K8" s="3">
        <v>6.0610299999999997</v>
      </c>
      <c r="AF8" s="3">
        <f t="shared" ref="AF8:AF10" si="0">SUM(B8:AE8)</f>
        <v>60.610300000000009</v>
      </c>
    </row>
    <row r="9" spans="1:35">
      <c r="A9" t="s">
        <v>5</v>
      </c>
      <c r="D9" s="3">
        <f>SUM(B8:C8)*0.03</f>
        <v>0.36366179999999998</v>
      </c>
      <c r="E9" s="3">
        <f>SUM(B8:D8)*0.03</f>
        <v>0.54549269999999994</v>
      </c>
      <c r="F9" s="3">
        <f>SUM(B8:E8)*0.03</f>
        <v>0.72732359999999996</v>
      </c>
      <c r="G9" s="3">
        <f>SUM(B8:F8)*0.03</f>
        <v>0.90915449999999987</v>
      </c>
      <c r="H9" s="3">
        <f>SUM(B8:G8)*0.03</f>
        <v>1.0909853999999999</v>
      </c>
      <c r="I9" s="3">
        <f>SUM(B8:H8)*0.03</f>
        <v>1.2728163000000001</v>
      </c>
      <c r="J9" s="3">
        <f>SUM(B8:I8)*0.03</f>
        <v>1.4546472000000001</v>
      </c>
      <c r="K9" s="3">
        <f>SUM(B8:J8)*0.03</f>
        <v>1.6364781000000002</v>
      </c>
      <c r="L9" s="3">
        <f>SUM(B8:K8)*0.03</f>
        <v>1.8183090000000002</v>
      </c>
      <c r="M9" s="3">
        <f>L9</f>
        <v>1.8183090000000002</v>
      </c>
      <c r="N9" s="3">
        <f t="shared" ref="N9:AE9" si="1">M9</f>
        <v>1.8183090000000002</v>
      </c>
      <c r="O9" s="3">
        <f t="shared" si="1"/>
        <v>1.8183090000000002</v>
      </c>
      <c r="P9" s="3">
        <f t="shared" si="1"/>
        <v>1.8183090000000002</v>
      </c>
      <c r="Q9" s="3">
        <f t="shared" si="1"/>
        <v>1.8183090000000002</v>
      </c>
      <c r="R9" s="3">
        <f t="shared" si="1"/>
        <v>1.8183090000000002</v>
      </c>
      <c r="S9" s="3">
        <f t="shared" si="1"/>
        <v>1.8183090000000002</v>
      </c>
      <c r="T9" s="3">
        <f t="shared" si="1"/>
        <v>1.8183090000000002</v>
      </c>
      <c r="U9" s="3">
        <f t="shared" si="1"/>
        <v>1.8183090000000002</v>
      </c>
      <c r="V9" s="3">
        <f t="shared" si="1"/>
        <v>1.8183090000000002</v>
      </c>
      <c r="W9" s="3">
        <f t="shared" si="1"/>
        <v>1.8183090000000002</v>
      </c>
      <c r="X9" s="3">
        <f t="shared" si="1"/>
        <v>1.8183090000000002</v>
      </c>
      <c r="Y9" s="3">
        <f t="shared" si="1"/>
        <v>1.8183090000000002</v>
      </c>
      <c r="Z9" s="3">
        <f t="shared" si="1"/>
        <v>1.8183090000000002</v>
      </c>
      <c r="AA9" s="3">
        <f t="shared" si="1"/>
        <v>1.8183090000000002</v>
      </c>
      <c r="AB9" s="3">
        <f t="shared" si="1"/>
        <v>1.8183090000000002</v>
      </c>
      <c r="AC9" s="3">
        <f t="shared" si="1"/>
        <v>1.8183090000000002</v>
      </c>
      <c r="AD9" s="3">
        <f t="shared" si="1"/>
        <v>1.8183090000000002</v>
      </c>
      <c r="AE9" s="3">
        <f t="shared" si="1"/>
        <v>1.8183090000000002</v>
      </c>
      <c r="AF9" s="3">
        <f t="shared" si="0"/>
        <v>44.366739599999988</v>
      </c>
    </row>
    <row r="10" spans="1:35">
      <c r="A10" t="s">
        <v>6</v>
      </c>
      <c r="B10">
        <f t="shared" ref="B10:AE10" si="2">B8+B9</f>
        <v>6.0610299999999997</v>
      </c>
      <c r="C10" s="3">
        <f t="shared" si="2"/>
        <v>6.0610299999999997</v>
      </c>
      <c r="D10" s="3">
        <f t="shared" si="2"/>
        <v>6.4246917999999997</v>
      </c>
      <c r="E10" s="3">
        <f t="shared" si="2"/>
        <v>6.6065226999999993</v>
      </c>
      <c r="F10" s="3">
        <f t="shared" si="2"/>
        <v>6.7883535999999998</v>
      </c>
      <c r="G10" s="3">
        <f t="shared" si="2"/>
        <v>6.9701844999999993</v>
      </c>
      <c r="H10" s="3">
        <f t="shared" si="2"/>
        <v>7.1520153999999998</v>
      </c>
      <c r="I10" s="3">
        <f t="shared" si="2"/>
        <v>7.3338462999999994</v>
      </c>
      <c r="J10" s="3">
        <f t="shared" si="2"/>
        <v>7.5156771999999998</v>
      </c>
      <c r="K10" s="3">
        <f t="shared" si="2"/>
        <v>7.6975081000000003</v>
      </c>
      <c r="L10" s="3">
        <f t="shared" si="2"/>
        <v>1.8183090000000002</v>
      </c>
      <c r="M10" s="3">
        <f t="shared" si="2"/>
        <v>1.8183090000000002</v>
      </c>
      <c r="N10" s="3">
        <f t="shared" si="2"/>
        <v>1.8183090000000002</v>
      </c>
      <c r="O10" s="3">
        <f t="shared" si="2"/>
        <v>1.8183090000000002</v>
      </c>
      <c r="P10" s="3">
        <f t="shared" si="2"/>
        <v>1.8183090000000002</v>
      </c>
      <c r="Q10" s="3">
        <f t="shared" si="2"/>
        <v>1.8183090000000002</v>
      </c>
      <c r="R10" s="3">
        <f t="shared" si="2"/>
        <v>1.8183090000000002</v>
      </c>
      <c r="S10" s="3">
        <f t="shared" si="2"/>
        <v>1.8183090000000002</v>
      </c>
      <c r="T10" s="3">
        <f t="shared" si="2"/>
        <v>1.8183090000000002</v>
      </c>
      <c r="U10" s="3">
        <f t="shared" si="2"/>
        <v>1.8183090000000002</v>
      </c>
      <c r="V10" s="3">
        <f t="shared" si="2"/>
        <v>1.8183090000000002</v>
      </c>
      <c r="W10" s="3">
        <f t="shared" si="2"/>
        <v>1.8183090000000002</v>
      </c>
      <c r="X10" s="3">
        <f t="shared" si="2"/>
        <v>1.8183090000000002</v>
      </c>
      <c r="Y10" s="3">
        <f t="shared" si="2"/>
        <v>1.8183090000000002</v>
      </c>
      <c r="Z10" s="3">
        <f t="shared" si="2"/>
        <v>1.8183090000000002</v>
      </c>
      <c r="AA10" s="3">
        <f t="shared" si="2"/>
        <v>1.8183090000000002</v>
      </c>
      <c r="AB10" s="3">
        <f t="shared" si="2"/>
        <v>1.8183090000000002</v>
      </c>
      <c r="AC10" s="3">
        <f t="shared" si="2"/>
        <v>1.8183090000000002</v>
      </c>
      <c r="AD10" s="3">
        <f t="shared" si="2"/>
        <v>1.8183090000000002</v>
      </c>
      <c r="AE10" s="3">
        <f t="shared" si="2"/>
        <v>1.8183090000000002</v>
      </c>
      <c r="AF10" s="3">
        <f t="shared" si="0"/>
        <v>104.97703959999998</v>
      </c>
    </row>
    <row r="12" spans="1:35">
      <c r="A12" t="s">
        <v>7</v>
      </c>
      <c r="B12" s="3">
        <f>B6-B10</f>
        <v>-6.0610299999999997</v>
      </c>
      <c r="C12" s="3">
        <f>C6-C10</f>
        <v>-6.0610299999999997</v>
      </c>
      <c r="D12" s="3">
        <f t="shared" ref="D12:AE12" si="3">D6-D10</f>
        <v>-3.4246917999999997</v>
      </c>
      <c r="E12" s="3">
        <f t="shared" si="3"/>
        <v>-3.3065226999999995</v>
      </c>
      <c r="F12" s="3">
        <f t="shared" si="3"/>
        <v>-3.1883535999999997</v>
      </c>
      <c r="G12" s="3">
        <f t="shared" si="3"/>
        <v>-3.0701844999999994</v>
      </c>
      <c r="H12" s="3">
        <f t="shared" si="3"/>
        <v>-2.9520153999999996</v>
      </c>
      <c r="I12" s="3">
        <f t="shared" si="3"/>
        <v>-2.8338462999999994</v>
      </c>
      <c r="J12" s="3">
        <f t="shared" si="3"/>
        <v>-2.7156772</v>
      </c>
      <c r="K12" s="3">
        <f t="shared" si="3"/>
        <v>-2.5975081000000007</v>
      </c>
      <c r="L12" s="3">
        <f t="shared" si="3"/>
        <v>4.4116910000000003</v>
      </c>
      <c r="M12" s="3">
        <f t="shared" si="3"/>
        <v>4.4116910000000003</v>
      </c>
      <c r="N12" s="3">
        <f t="shared" si="3"/>
        <v>4.4116910000000003</v>
      </c>
      <c r="O12" s="3">
        <f t="shared" si="3"/>
        <v>4.4116910000000003</v>
      </c>
      <c r="P12" s="3">
        <f t="shared" si="3"/>
        <v>4.4116910000000003</v>
      </c>
      <c r="Q12" s="3">
        <f t="shared" si="3"/>
        <v>4.4116910000000003</v>
      </c>
      <c r="R12" s="3">
        <f t="shared" si="3"/>
        <v>4.4116910000000003</v>
      </c>
      <c r="S12" s="3">
        <f t="shared" si="3"/>
        <v>4.4116910000000003</v>
      </c>
      <c r="T12" s="3">
        <f t="shared" si="3"/>
        <v>4.4116910000000003</v>
      </c>
      <c r="U12" s="3">
        <f t="shared" si="3"/>
        <v>4.4116910000000003</v>
      </c>
      <c r="V12" s="3">
        <f t="shared" si="3"/>
        <v>4.4116910000000003</v>
      </c>
      <c r="W12" s="3">
        <f t="shared" si="3"/>
        <v>4.4116910000000003</v>
      </c>
      <c r="X12" s="3">
        <f t="shared" si="3"/>
        <v>4.4116910000000003</v>
      </c>
      <c r="Y12" s="3">
        <f t="shared" si="3"/>
        <v>4.4116910000000003</v>
      </c>
      <c r="Z12" s="3">
        <f t="shared" si="3"/>
        <v>4.4116910000000003</v>
      </c>
      <c r="AA12" s="3">
        <f t="shared" si="3"/>
        <v>4.4116910000000003</v>
      </c>
      <c r="AB12" s="3">
        <f t="shared" si="3"/>
        <v>4.4116910000000003</v>
      </c>
      <c r="AC12" s="3">
        <f t="shared" si="3"/>
        <v>4.4116910000000003</v>
      </c>
      <c r="AD12" s="3">
        <f t="shared" si="3"/>
        <v>4.4116910000000003</v>
      </c>
      <c r="AE12" s="3">
        <f t="shared" si="3"/>
        <v>4.4116910000000003</v>
      </c>
      <c r="AF12" s="3">
        <f>SUM(B12:AE12)</f>
        <v>52.022960400000002</v>
      </c>
    </row>
    <row r="14" spans="1:35">
      <c r="B14" s="4" t="s">
        <v>8</v>
      </c>
      <c r="C14" s="5">
        <f>IRR(B12:AE12)</f>
        <v>6.0794258786119881E-2</v>
      </c>
    </row>
    <row r="15" spans="1:35">
      <c r="B15" s="6" t="s">
        <v>9</v>
      </c>
      <c r="C15" s="15">
        <f>NPV(0.0607,(B12:AE12))</f>
        <v>3.5660545221980817E-2</v>
      </c>
    </row>
    <row r="16" spans="1:3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8" spans="1:1">
      <c r="A18" s="1" t="s">
        <v>10</v>
      </c>
    </row>
    <row r="19" spans="1:1">
      <c r="A19" t="s">
        <v>25</v>
      </c>
    </row>
    <row r="20" spans="1:1">
      <c r="A20" t="s">
        <v>26</v>
      </c>
    </row>
    <row r="21" spans="1:1">
      <c r="A21" t="s">
        <v>55</v>
      </c>
    </row>
    <row r="22" spans="1:1">
      <c r="A22" t="s">
        <v>56</v>
      </c>
    </row>
    <row r="23" spans="1:1">
      <c r="A23" t="s">
        <v>57</v>
      </c>
    </row>
    <row r="24" spans="1:1">
      <c r="A24" t="s">
        <v>16</v>
      </c>
    </row>
    <row r="26" spans="1:1">
      <c r="A26" s="1" t="s">
        <v>30</v>
      </c>
    </row>
    <row r="28" spans="1:1">
      <c r="A28" s="1" t="s">
        <v>18</v>
      </c>
    </row>
    <row r="29" spans="1:1">
      <c r="A29" s="1" t="s">
        <v>58</v>
      </c>
    </row>
    <row r="30" spans="1:1">
      <c r="A30" t="s">
        <v>59</v>
      </c>
    </row>
    <row r="31" spans="1:1">
      <c r="A31" t="s">
        <v>60</v>
      </c>
    </row>
    <row r="32" spans="1:1">
      <c r="A32" s="1" t="s">
        <v>61</v>
      </c>
    </row>
    <row r="33" spans="1:1">
      <c r="A33" t="s">
        <v>62</v>
      </c>
    </row>
  </sheetData>
  <pageMargins left="0.7" right="0.7" top="0.75" bottom="0.75" header="0.3" footer="0.3"/>
  <pageSetup paperSize="9" orientation="portrait" horizontalDpi="0" verticalDpi="0" r:id="rId1"/>
  <headerFooter>
    <oddFooter>&amp;L_x000D_&amp;1#&amp;"Calibri"&amp;9&amp;K000000 INTERNAL. This information is accessible to ADB Management and staff. It may be shared outside ADB with appropriate permission.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99A29-4DBB-4390-81A1-54812A7B383A}">
  <dimension ref="A1:AH33"/>
  <sheetViews>
    <sheetView topLeftCell="A16" zoomScale="130" zoomScaleNormal="130" workbookViewId="0">
      <selection activeCell="A34" sqref="A34"/>
    </sheetView>
  </sheetViews>
  <sheetFormatPr defaultRowHeight="14.45"/>
  <cols>
    <col min="1" max="1" width="30.7109375" customWidth="1"/>
    <col min="2" max="3" width="14.7109375" customWidth="1"/>
    <col min="4" max="31" width="16.7109375" customWidth="1"/>
    <col min="32" max="32" width="20.7109375" customWidth="1"/>
  </cols>
  <sheetData>
    <row r="1" spans="1:34">
      <c r="A1" s="1" t="s">
        <v>63</v>
      </c>
      <c r="AA1" s="2"/>
      <c r="AB1" s="2"/>
      <c r="AC1" s="2"/>
      <c r="AD1" s="2"/>
      <c r="AE1" s="2"/>
      <c r="AF1" s="2"/>
    </row>
    <row r="2" spans="1:34">
      <c r="A2" s="7"/>
      <c r="B2" s="7"/>
      <c r="C2" s="7"/>
      <c r="D2" s="7"/>
      <c r="E2" s="7"/>
      <c r="F2" s="7"/>
      <c r="G2" s="7"/>
      <c r="H2" s="7"/>
      <c r="I2" s="7"/>
      <c r="J2" s="7"/>
      <c r="K2" s="7"/>
      <c r="L2" s="7"/>
      <c r="M2" s="7"/>
      <c r="N2" s="7"/>
      <c r="O2" s="7"/>
      <c r="P2" s="7"/>
      <c r="Q2" s="7"/>
      <c r="R2" s="7"/>
      <c r="S2" s="7"/>
      <c r="T2" s="7"/>
      <c r="U2" s="7"/>
      <c r="V2" s="7"/>
      <c r="W2" s="7"/>
      <c r="X2" s="7"/>
      <c r="Y2" s="7"/>
      <c r="Z2" s="7"/>
      <c r="AA2" s="8"/>
      <c r="AB2" s="8"/>
      <c r="AC2" s="8"/>
      <c r="AD2" s="8"/>
      <c r="AE2" s="8"/>
      <c r="AF2" s="11" t="s">
        <v>1</v>
      </c>
    </row>
    <row r="3" spans="1:34">
      <c r="A3" s="8"/>
      <c r="B3" s="9">
        <v>1</v>
      </c>
      <c r="C3" s="9">
        <v>2</v>
      </c>
      <c r="D3" s="9">
        <v>3</v>
      </c>
      <c r="E3" s="9">
        <v>4</v>
      </c>
      <c r="F3" s="9">
        <v>5</v>
      </c>
      <c r="G3" s="9">
        <v>6</v>
      </c>
      <c r="H3" s="9">
        <v>7</v>
      </c>
      <c r="I3" s="9">
        <v>8</v>
      </c>
      <c r="J3" s="9">
        <v>9</v>
      </c>
      <c r="K3" s="9">
        <v>10</v>
      </c>
      <c r="L3" s="9">
        <v>11</v>
      </c>
      <c r="M3" s="9">
        <v>12</v>
      </c>
      <c r="N3" s="9">
        <v>13</v>
      </c>
      <c r="O3" s="9">
        <v>14</v>
      </c>
      <c r="P3" s="9">
        <v>15</v>
      </c>
      <c r="Q3" s="9">
        <v>16</v>
      </c>
      <c r="R3" s="9">
        <v>17</v>
      </c>
      <c r="S3" s="9">
        <v>18</v>
      </c>
      <c r="T3" s="9">
        <v>19</v>
      </c>
      <c r="U3" s="9">
        <v>20</v>
      </c>
      <c r="V3" s="9">
        <v>21</v>
      </c>
      <c r="W3" s="9">
        <v>22</v>
      </c>
      <c r="X3" s="9">
        <v>23</v>
      </c>
      <c r="Y3" s="9">
        <v>24</v>
      </c>
      <c r="Z3" s="9">
        <v>25</v>
      </c>
      <c r="AA3" s="9">
        <v>26</v>
      </c>
      <c r="AB3" s="9">
        <v>27</v>
      </c>
      <c r="AC3" s="9">
        <v>28</v>
      </c>
      <c r="AD3" s="9">
        <v>29</v>
      </c>
      <c r="AE3" s="9">
        <v>30</v>
      </c>
      <c r="AF3" s="11" t="s">
        <v>2</v>
      </c>
    </row>
    <row r="4" spans="1:34">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6" spans="1:34">
      <c r="A6" t="s">
        <v>3</v>
      </c>
      <c r="B6" s="3">
        <v>0</v>
      </c>
      <c r="C6" s="3">
        <v>0</v>
      </c>
      <c r="D6" s="3">
        <v>2</v>
      </c>
      <c r="E6" s="3">
        <v>2.4</v>
      </c>
      <c r="F6" s="3">
        <v>2.8</v>
      </c>
      <c r="G6" s="3">
        <v>3.2</v>
      </c>
      <c r="H6" s="3">
        <v>3.6</v>
      </c>
      <c r="I6" s="3">
        <v>4</v>
      </c>
      <c r="J6" s="3">
        <v>4.4000000000000004</v>
      </c>
      <c r="K6" s="3">
        <v>4.8</v>
      </c>
      <c r="L6" s="3">
        <v>5.8559999999999999</v>
      </c>
      <c r="M6" s="3">
        <v>5.8559999999999999</v>
      </c>
      <c r="N6" s="3">
        <v>5.8559999999999999</v>
      </c>
      <c r="O6" s="3">
        <v>5.8559999999999999</v>
      </c>
      <c r="P6" s="3">
        <v>5.8559999999999999</v>
      </c>
      <c r="Q6" s="3">
        <v>5.8559999999999999</v>
      </c>
      <c r="R6" s="3">
        <v>5.8559999999999999</v>
      </c>
      <c r="S6" s="3">
        <v>5.8559999999999999</v>
      </c>
      <c r="T6" s="3">
        <v>5.8559999999999999</v>
      </c>
      <c r="U6" s="3">
        <v>5.8559999999999999</v>
      </c>
      <c r="V6" s="3">
        <v>5.8559999999999999</v>
      </c>
      <c r="W6" s="3">
        <v>5.8559999999999999</v>
      </c>
      <c r="X6" s="3">
        <v>5.8559999999999999</v>
      </c>
      <c r="Y6" s="3">
        <v>5.8559999999999999</v>
      </c>
      <c r="Z6" s="3">
        <v>5.8559999999999999</v>
      </c>
      <c r="AA6" s="3">
        <v>5.8559999999999999</v>
      </c>
      <c r="AB6" s="3">
        <v>5.8559999999999999</v>
      </c>
      <c r="AC6" s="3">
        <v>5.8559999999999999</v>
      </c>
      <c r="AD6" s="3">
        <v>5.8559999999999999</v>
      </c>
      <c r="AE6" s="3">
        <v>5.8559999999999999</v>
      </c>
      <c r="AF6" s="3">
        <f>SUM(B6:AE6)</f>
        <v>144.31999999999994</v>
      </c>
      <c r="AH6" s="3"/>
    </row>
    <row r="8" spans="1:34">
      <c r="A8" t="s">
        <v>4</v>
      </c>
      <c r="B8" s="3">
        <v>6</v>
      </c>
      <c r="C8" s="3">
        <v>6</v>
      </c>
      <c r="D8" s="3">
        <v>6</v>
      </c>
      <c r="E8" s="3">
        <v>6</v>
      </c>
      <c r="F8" s="3">
        <v>6</v>
      </c>
      <c r="G8" s="3">
        <v>6</v>
      </c>
      <c r="H8" s="3">
        <v>6</v>
      </c>
      <c r="I8" s="3">
        <v>6</v>
      </c>
      <c r="J8" s="3">
        <v>6</v>
      </c>
      <c r="K8" s="3">
        <v>6</v>
      </c>
      <c r="AF8" s="3">
        <f t="shared" ref="AF8:AF10" si="0">SUM(B8:AE8)</f>
        <v>60</v>
      </c>
    </row>
    <row r="9" spans="1:34">
      <c r="A9" t="s">
        <v>5</v>
      </c>
      <c r="D9" s="3">
        <f>SUM(B8:C8)*0.02</f>
        <v>0.24</v>
      </c>
      <c r="E9" s="3">
        <f>SUM(B8:D8)*0.02</f>
        <v>0.36</v>
      </c>
      <c r="F9" s="3">
        <f>SUM(B8:E8)*0.02</f>
        <v>0.48</v>
      </c>
      <c r="G9" s="3">
        <f>SUM(B8:F8)*0.02</f>
        <v>0.6</v>
      </c>
      <c r="H9" s="3">
        <f>SUM(B8:G8)*0.02</f>
        <v>0.72</v>
      </c>
      <c r="I9" s="3">
        <f>SUM(B8:H8)*0.02</f>
        <v>0.84</v>
      </c>
      <c r="J9" s="3">
        <f>SUM(B8:I8)*0.02</f>
        <v>0.96</v>
      </c>
      <c r="K9" s="3">
        <f>SUM(B8:J8)*0.02</f>
        <v>1.08</v>
      </c>
      <c r="L9" s="3">
        <f>SUM(B8:K8)*0.02</f>
        <v>1.2</v>
      </c>
      <c r="M9" s="3">
        <f>L9</f>
        <v>1.2</v>
      </c>
      <c r="N9" s="3">
        <f t="shared" ref="N9:AE9" si="1">M9</f>
        <v>1.2</v>
      </c>
      <c r="O9" s="3">
        <f t="shared" si="1"/>
        <v>1.2</v>
      </c>
      <c r="P9" s="3">
        <f t="shared" si="1"/>
        <v>1.2</v>
      </c>
      <c r="Q9" s="3">
        <f t="shared" si="1"/>
        <v>1.2</v>
      </c>
      <c r="R9" s="3">
        <f t="shared" si="1"/>
        <v>1.2</v>
      </c>
      <c r="S9" s="3">
        <f t="shared" si="1"/>
        <v>1.2</v>
      </c>
      <c r="T9" s="3">
        <f t="shared" si="1"/>
        <v>1.2</v>
      </c>
      <c r="U9" s="3">
        <f t="shared" si="1"/>
        <v>1.2</v>
      </c>
      <c r="V9" s="3">
        <f t="shared" si="1"/>
        <v>1.2</v>
      </c>
      <c r="W9" s="3">
        <f t="shared" si="1"/>
        <v>1.2</v>
      </c>
      <c r="X9" s="3">
        <f t="shared" si="1"/>
        <v>1.2</v>
      </c>
      <c r="Y9" s="3">
        <f t="shared" si="1"/>
        <v>1.2</v>
      </c>
      <c r="Z9" s="3">
        <f t="shared" si="1"/>
        <v>1.2</v>
      </c>
      <c r="AA9" s="3">
        <f t="shared" si="1"/>
        <v>1.2</v>
      </c>
      <c r="AB9" s="3">
        <f t="shared" si="1"/>
        <v>1.2</v>
      </c>
      <c r="AC9" s="3">
        <f t="shared" si="1"/>
        <v>1.2</v>
      </c>
      <c r="AD9" s="3">
        <f t="shared" si="1"/>
        <v>1.2</v>
      </c>
      <c r="AE9" s="3">
        <f t="shared" si="1"/>
        <v>1.2</v>
      </c>
      <c r="AF9" s="3">
        <f t="shared" si="0"/>
        <v>29.27999999999999</v>
      </c>
    </row>
    <row r="10" spans="1:34">
      <c r="A10" t="s">
        <v>6</v>
      </c>
      <c r="B10">
        <f t="shared" ref="B10:AE10" si="2">B8+B9</f>
        <v>6</v>
      </c>
      <c r="C10" s="3">
        <f t="shared" si="2"/>
        <v>6</v>
      </c>
      <c r="D10" s="3">
        <f t="shared" si="2"/>
        <v>6.24</v>
      </c>
      <c r="E10" s="3">
        <f t="shared" si="2"/>
        <v>6.36</v>
      </c>
      <c r="F10" s="3">
        <f t="shared" si="2"/>
        <v>6.48</v>
      </c>
      <c r="G10" s="3">
        <f t="shared" si="2"/>
        <v>6.6</v>
      </c>
      <c r="H10" s="3">
        <f t="shared" si="2"/>
        <v>6.72</v>
      </c>
      <c r="I10" s="3">
        <f t="shared" si="2"/>
        <v>6.84</v>
      </c>
      <c r="J10" s="3">
        <f t="shared" si="2"/>
        <v>6.96</v>
      </c>
      <c r="K10" s="3">
        <f t="shared" si="2"/>
        <v>7.08</v>
      </c>
      <c r="L10" s="3">
        <f t="shared" si="2"/>
        <v>1.2</v>
      </c>
      <c r="M10" s="3">
        <f t="shared" si="2"/>
        <v>1.2</v>
      </c>
      <c r="N10" s="3">
        <f t="shared" si="2"/>
        <v>1.2</v>
      </c>
      <c r="O10" s="3">
        <f t="shared" si="2"/>
        <v>1.2</v>
      </c>
      <c r="P10" s="3">
        <f t="shared" si="2"/>
        <v>1.2</v>
      </c>
      <c r="Q10" s="3">
        <f t="shared" si="2"/>
        <v>1.2</v>
      </c>
      <c r="R10" s="3">
        <f t="shared" si="2"/>
        <v>1.2</v>
      </c>
      <c r="S10" s="3">
        <f t="shared" si="2"/>
        <v>1.2</v>
      </c>
      <c r="T10" s="3">
        <f t="shared" si="2"/>
        <v>1.2</v>
      </c>
      <c r="U10" s="3">
        <f t="shared" si="2"/>
        <v>1.2</v>
      </c>
      <c r="V10" s="3">
        <f t="shared" si="2"/>
        <v>1.2</v>
      </c>
      <c r="W10" s="3">
        <f t="shared" si="2"/>
        <v>1.2</v>
      </c>
      <c r="X10" s="3">
        <f t="shared" si="2"/>
        <v>1.2</v>
      </c>
      <c r="Y10" s="3">
        <f t="shared" si="2"/>
        <v>1.2</v>
      </c>
      <c r="Z10" s="3">
        <f t="shared" si="2"/>
        <v>1.2</v>
      </c>
      <c r="AA10" s="3">
        <f t="shared" si="2"/>
        <v>1.2</v>
      </c>
      <c r="AB10" s="3">
        <f t="shared" si="2"/>
        <v>1.2</v>
      </c>
      <c r="AC10" s="3">
        <f t="shared" si="2"/>
        <v>1.2</v>
      </c>
      <c r="AD10" s="3">
        <f t="shared" si="2"/>
        <v>1.2</v>
      </c>
      <c r="AE10" s="3">
        <f t="shared" si="2"/>
        <v>1.2</v>
      </c>
      <c r="AF10" s="3">
        <f t="shared" si="0"/>
        <v>89.280000000000058</v>
      </c>
    </row>
    <row r="12" spans="1:34">
      <c r="A12" t="s">
        <v>7</v>
      </c>
      <c r="B12" s="3">
        <f>B6-B10</f>
        <v>-6</v>
      </c>
      <c r="C12" s="3">
        <f>C6-C10</f>
        <v>-6</v>
      </c>
      <c r="D12" s="3">
        <f t="shared" ref="D12:AE12" si="3">D6-D10</f>
        <v>-4.24</v>
      </c>
      <c r="E12" s="3">
        <f t="shared" si="3"/>
        <v>-3.9600000000000004</v>
      </c>
      <c r="F12" s="3">
        <f t="shared" si="3"/>
        <v>-3.6800000000000006</v>
      </c>
      <c r="G12" s="3">
        <f t="shared" si="3"/>
        <v>-3.3999999999999995</v>
      </c>
      <c r="H12" s="3">
        <f t="shared" si="3"/>
        <v>-3.1199999999999997</v>
      </c>
      <c r="I12" s="3">
        <f t="shared" si="3"/>
        <v>-2.84</v>
      </c>
      <c r="J12" s="3">
        <f t="shared" si="3"/>
        <v>-2.5599999999999996</v>
      </c>
      <c r="K12" s="3">
        <f t="shared" si="3"/>
        <v>-2.2800000000000002</v>
      </c>
      <c r="L12" s="3">
        <f t="shared" si="3"/>
        <v>4.6559999999999997</v>
      </c>
      <c r="M12" s="3">
        <f t="shared" si="3"/>
        <v>4.6559999999999997</v>
      </c>
      <c r="N12" s="3">
        <f t="shared" si="3"/>
        <v>4.6559999999999997</v>
      </c>
      <c r="O12" s="3">
        <f t="shared" si="3"/>
        <v>4.6559999999999997</v>
      </c>
      <c r="P12" s="3">
        <f t="shared" si="3"/>
        <v>4.6559999999999997</v>
      </c>
      <c r="Q12" s="3">
        <f t="shared" si="3"/>
        <v>4.6559999999999997</v>
      </c>
      <c r="R12" s="3">
        <f t="shared" si="3"/>
        <v>4.6559999999999997</v>
      </c>
      <c r="S12" s="3">
        <f t="shared" si="3"/>
        <v>4.6559999999999997</v>
      </c>
      <c r="T12" s="3">
        <f t="shared" si="3"/>
        <v>4.6559999999999997</v>
      </c>
      <c r="U12" s="3">
        <f t="shared" si="3"/>
        <v>4.6559999999999997</v>
      </c>
      <c r="V12" s="3">
        <f t="shared" si="3"/>
        <v>4.6559999999999997</v>
      </c>
      <c r="W12" s="3">
        <f t="shared" si="3"/>
        <v>4.6559999999999997</v>
      </c>
      <c r="X12" s="3">
        <f t="shared" si="3"/>
        <v>4.6559999999999997</v>
      </c>
      <c r="Y12" s="3">
        <f t="shared" si="3"/>
        <v>4.6559999999999997</v>
      </c>
      <c r="Z12" s="3">
        <f t="shared" si="3"/>
        <v>4.6559999999999997</v>
      </c>
      <c r="AA12" s="3">
        <f t="shared" si="3"/>
        <v>4.6559999999999997</v>
      </c>
      <c r="AB12" s="3">
        <f t="shared" si="3"/>
        <v>4.6559999999999997</v>
      </c>
      <c r="AC12" s="3">
        <f t="shared" si="3"/>
        <v>4.6559999999999997</v>
      </c>
      <c r="AD12" s="3">
        <f t="shared" si="3"/>
        <v>4.6559999999999997</v>
      </c>
      <c r="AE12" s="3">
        <f t="shared" si="3"/>
        <v>4.6559999999999997</v>
      </c>
      <c r="AF12" s="3">
        <f>SUM(B12:AE12)</f>
        <v>55.039999999999978</v>
      </c>
    </row>
    <row r="14" spans="1:34">
      <c r="B14" s="4" t="s">
        <v>8</v>
      </c>
      <c r="C14" s="5">
        <f>IRR(B12:AE12)</f>
        <v>6.0821356981654917E-2</v>
      </c>
    </row>
    <row r="15" spans="1:34">
      <c r="B15" s="6" t="s">
        <v>9</v>
      </c>
      <c r="C15" s="15">
        <f>NPV(0.0607,(B12:AE12))</f>
        <v>4.8563303431704972E-2</v>
      </c>
    </row>
    <row r="16" spans="1:34">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8" spans="1:1">
      <c r="A18" s="1" t="s">
        <v>10</v>
      </c>
    </row>
    <row r="19" spans="1:1">
      <c r="A19" t="s">
        <v>64</v>
      </c>
    </row>
    <row r="20" spans="1:1">
      <c r="A20" t="s">
        <v>65</v>
      </c>
    </row>
    <row r="21" spans="1:1">
      <c r="A21" t="s">
        <v>66</v>
      </c>
    </row>
    <row r="22" spans="1:1">
      <c r="A22" t="s">
        <v>28</v>
      </c>
    </row>
    <row r="23" spans="1:1">
      <c r="A23" t="s">
        <v>67</v>
      </c>
    </row>
    <row r="24" spans="1:1">
      <c r="A24" t="s">
        <v>68</v>
      </c>
    </row>
    <row r="26" spans="1:1">
      <c r="A26" s="1" t="s">
        <v>69</v>
      </c>
    </row>
    <row r="28" spans="1:1">
      <c r="A28" s="1" t="s">
        <v>18</v>
      </c>
    </row>
    <row r="29" spans="1:1">
      <c r="A29" t="s">
        <v>70</v>
      </c>
    </row>
    <row r="30" spans="1:1">
      <c r="A30" t="s">
        <v>71</v>
      </c>
    </row>
    <row r="31" spans="1:1">
      <c r="A31" t="s">
        <v>72</v>
      </c>
    </row>
    <row r="32" spans="1:1">
      <c r="A32" s="1" t="s">
        <v>73</v>
      </c>
    </row>
    <row r="33" spans="1:1">
      <c r="A33" t="s">
        <v>74</v>
      </c>
    </row>
  </sheetData>
  <pageMargins left="0.7" right="0.7" top="0.75" bottom="0.75" header="0.3" footer="0.3"/>
  <headerFooter>
    <oddFooter>&amp;L_x000D_&amp;1#&amp;"Calibri"&amp;9&amp;K000000 INTERNAL. This information is accessible to ADB Management and staff. It may be shared outside ADB with appropriate permission.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3795D-D715-4AF1-86AF-1B6C5593C274}">
  <dimension ref="A1:AJ35"/>
  <sheetViews>
    <sheetView topLeftCell="A10" zoomScale="130" zoomScaleNormal="130" workbookViewId="0">
      <selection activeCell="E17" sqref="E17"/>
    </sheetView>
  </sheetViews>
  <sheetFormatPr defaultRowHeight="14.45"/>
  <cols>
    <col min="1" max="1" width="30.7109375" customWidth="1"/>
    <col min="2" max="31" width="12.7109375" customWidth="1"/>
    <col min="32" max="32" width="18.7109375" customWidth="1"/>
  </cols>
  <sheetData>
    <row r="1" spans="1:36">
      <c r="A1" s="1" t="s">
        <v>75</v>
      </c>
      <c r="AA1" s="2"/>
      <c r="AB1" s="2"/>
      <c r="AC1" s="2"/>
      <c r="AD1" s="2"/>
      <c r="AE1" s="2"/>
      <c r="AF1" s="2"/>
    </row>
    <row r="2" spans="1:36">
      <c r="A2" s="7"/>
      <c r="B2" s="7"/>
      <c r="C2" s="7"/>
      <c r="D2" s="7"/>
      <c r="E2" s="7"/>
      <c r="F2" s="7"/>
      <c r="G2" s="7"/>
      <c r="H2" s="7"/>
      <c r="I2" s="7"/>
      <c r="J2" s="7"/>
      <c r="K2" s="7"/>
      <c r="L2" s="7"/>
      <c r="M2" s="7"/>
      <c r="N2" s="7"/>
      <c r="O2" s="7"/>
      <c r="P2" s="7"/>
      <c r="Q2" s="7"/>
      <c r="R2" s="7"/>
      <c r="S2" s="7"/>
      <c r="T2" s="7"/>
      <c r="U2" s="7"/>
      <c r="V2" s="7"/>
      <c r="W2" s="7"/>
      <c r="X2" s="7"/>
      <c r="Y2" s="7"/>
      <c r="Z2" s="7"/>
      <c r="AA2" s="8"/>
      <c r="AB2" s="8"/>
      <c r="AC2" s="8"/>
      <c r="AD2" s="8"/>
      <c r="AE2" s="8"/>
      <c r="AF2" s="11" t="s">
        <v>1</v>
      </c>
    </row>
    <row r="3" spans="1:36">
      <c r="A3" s="8"/>
      <c r="B3" s="9">
        <v>1</v>
      </c>
      <c r="C3" s="9">
        <v>2</v>
      </c>
      <c r="D3" s="9">
        <v>3</v>
      </c>
      <c r="E3" s="9">
        <v>4</v>
      </c>
      <c r="F3" s="9">
        <v>5</v>
      </c>
      <c r="G3" s="9">
        <v>6</v>
      </c>
      <c r="H3" s="9">
        <v>7</v>
      </c>
      <c r="I3" s="9">
        <v>8</v>
      </c>
      <c r="J3" s="9">
        <v>9</v>
      </c>
      <c r="K3" s="9">
        <v>10</v>
      </c>
      <c r="L3" s="9">
        <v>11</v>
      </c>
      <c r="M3" s="9">
        <v>12</v>
      </c>
      <c r="N3" s="9">
        <v>13</v>
      </c>
      <c r="O3" s="9">
        <v>14</v>
      </c>
      <c r="P3" s="9">
        <v>15</v>
      </c>
      <c r="Q3" s="9">
        <v>16</v>
      </c>
      <c r="R3" s="9">
        <v>17</v>
      </c>
      <c r="S3" s="9">
        <v>18</v>
      </c>
      <c r="T3" s="9">
        <v>19</v>
      </c>
      <c r="U3" s="9">
        <v>20</v>
      </c>
      <c r="V3" s="9">
        <v>21</v>
      </c>
      <c r="W3" s="9">
        <v>22</v>
      </c>
      <c r="X3" s="9">
        <v>23</v>
      </c>
      <c r="Y3" s="9">
        <v>24</v>
      </c>
      <c r="Z3" s="9">
        <v>25</v>
      </c>
      <c r="AA3" s="9">
        <v>26</v>
      </c>
      <c r="AB3" s="9">
        <v>27</v>
      </c>
      <c r="AC3" s="9">
        <v>28</v>
      </c>
      <c r="AD3" s="9">
        <v>29</v>
      </c>
      <c r="AE3" s="9">
        <v>30</v>
      </c>
      <c r="AF3" s="11" t="s">
        <v>2</v>
      </c>
    </row>
    <row r="4" spans="1:36">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6" spans="1:36">
      <c r="A6" t="s">
        <v>3</v>
      </c>
      <c r="B6" s="3">
        <v>0</v>
      </c>
      <c r="C6" s="3">
        <v>0</v>
      </c>
      <c r="D6" s="3">
        <v>0</v>
      </c>
      <c r="E6" s="3">
        <v>5</v>
      </c>
      <c r="F6" s="3">
        <v>10</v>
      </c>
      <c r="G6" s="3">
        <v>15</v>
      </c>
      <c r="H6" s="3">
        <v>20</v>
      </c>
      <c r="I6" s="3">
        <v>25</v>
      </c>
      <c r="J6" s="3">
        <v>30</v>
      </c>
      <c r="K6" s="3">
        <v>35</v>
      </c>
      <c r="L6" s="3">
        <v>42.76</v>
      </c>
      <c r="M6" s="3">
        <v>42.76</v>
      </c>
      <c r="N6" s="3">
        <v>42.76</v>
      </c>
      <c r="O6" s="3">
        <v>42.76</v>
      </c>
      <c r="P6" s="3">
        <v>42.76</v>
      </c>
      <c r="Q6" s="3">
        <v>42.76</v>
      </c>
      <c r="R6" s="3">
        <v>42.76</v>
      </c>
      <c r="S6" s="3">
        <v>42.76</v>
      </c>
      <c r="T6" s="3">
        <v>42.76</v>
      </c>
      <c r="U6" s="3">
        <v>42.76</v>
      </c>
      <c r="V6" s="3">
        <v>42.76</v>
      </c>
      <c r="W6" s="3">
        <v>42.76</v>
      </c>
      <c r="X6" s="3">
        <v>42.76</v>
      </c>
      <c r="Y6" s="3">
        <v>42.76</v>
      </c>
      <c r="Z6" s="3">
        <v>42.76</v>
      </c>
      <c r="AA6" s="3">
        <v>42.76</v>
      </c>
      <c r="AB6" s="3">
        <v>42.76</v>
      </c>
      <c r="AC6" s="3">
        <v>42.76</v>
      </c>
      <c r="AD6" s="3">
        <v>42.76</v>
      </c>
      <c r="AE6" s="3">
        <v>42.76</v>
      </c>
      <c r="AF6" s="3">
        <f>SUM(B6:AE6)</f>
        <v>995.19999999999982</v>
      </c>
      <c r="AJ6" s="3"/>
    </row>
    <row r="8" spans="1:36">
      <c r="A8" t="s">
        <v>4</v>
      </c>
      <c r="B8">
        <v>43.5</v>
      </c>
      <c r="C8">
        <v>43.5</v>
      </c>
      <c r="D8">
        <v>43.5</v>
      </c>
      <c r="E8">
        <v>43.5</v>
      </c>
      <c r="F8">
        <v>43.5</v>
      </c>
      <c r="G8">
        <v>43.5</v>
      </c>
      <c r="H8">
        <v>43.5</v>
      </c>
      <c r="I8">
        <v>43.5</v>
      </c>
      <c r="J8">
        <v>43.5</v>
      </c>
      <c r="K8">
        <v>43.5</v>
      </c>
      <c r="AF8" s="3">
        <f t="shared" ref="AF8:AF10" si="0">SUM(B8:AE8)</f>
        <v>435</v>
      </c>
    </row>
    <row r="9" spans="1:36">
      <c r="A9" t="s">
        <v>5</v>
      </c>
      <c r="D9" s="3"/>
      <c r="E9" s="3">
        <f>SUM(B8:D8)*0.01</f>
        <v>1.3049999999999999</v>
      </c>
      <c r="F9" s="3">
        <f>SUM(B8:E8)*0.01</f>
        <v>1.74</v>
      </c>
      <c r="G9" s="3">
        <f>SUM(B8:F8)*0.01</f>
        <v>2.1750000000000003</v>
      </c>
      <c r="H9" s="3">
        <f>SUM(B8:G8)*0.01</f>
        <v>2.61</v>
      </c>
      <c r="I9" s="3">
        <f>SUM(B8:H8)*0.01</f>
        <v>3.0449999999999999</v>
      </c>
      <c r="J9" s="3">
        <f>SUM(B8:I8)*0.01</f>
        <v>3.48</v>
      </c>
      <c r="K9" s="3">
        <f>SUM(B8:J8)*0.01</f>
        <v>3.915</v>
      </c>
      <c r="L9" s="3">
        <f>SUM(B8:K8)*0.01</f>
        <v>4.3500000000000005</v>
      </c>
      <c r="M9" s="3">
        <f>L9</f>
        <v>4.3500000000000005</v>
      </c>
      <c r="N9" s="3">
        <f t="shared" ref="N9:AE9" si="1">M9</f>
        <v>4.3500000000000005</v>
      </c>
      <c r="O9" s="3">
        <f t="shared" si="1"/>
        <v>4.3500000000000005</v>
      </c>
      <c r="P9" s="3">
        <f t="shared" si="1"/>
        <v>4.3500000000000005</v>
      </c>
      <c r="Q9" s="3">
        <f t="shared" si="1"/>
        <v>4.3500000000000005</v>
      </c>
      <c r="R9" s="3">
        <f t="shared" si="1"/>
        <v>4.3500000000000005</v>
      </c>
      <c r="S9" s="3">
        <f t="shared" si="1"/>
        <v>4.3500000000000005</v>
      </c>
      <c r="T9" s="3">
        <f t="shared" si="1"/>
        <v>4.3500000000000005</v>
      </c>
      <c r="U9" s="3">
        <f t="shared" si="1"/>
        <v>4.3500000000000005</v>
      </c>
      <c r="V9" s="3">
        <f t="shared" si="1"/>
        <v>4.3500000000000005</v>
      </c>
      <c r="W9" s="3">
        <f t="shared" si="1"/>
        <v>4.3500000000000005</v>
      </c>
      <c r="X9" s="3">
        <f t="shared" si="1"/>
        <v>4.3500000000000005</v>
      </c>
      <c r="Y9" s="3">
        <f t="shared" si="1"/>
        <v>4.3500000000000005</v>
      </c>
      <c r="Z9" s="3">
        <f t="shared" si="1"/>
        <v>4.3500000000000005</v>
      </c>
      <c r="AA9" s="3">
        <f t="shared" si="1"/>
        <v>4.3500000000000005</v>
      </c>
      <c r="AB9" s="3">
        <f t="shared" si="1"/>
        <v>4.3500000000000005</v>
      </c>
      <c r="AC9" s="3">
        <f t="shared" si="1"/>
        <v>4.3500000000000005</v>
      </c>
      <c r="AD9" s="3">
        <f t="shared" si="1"/>
        <v>4.3500000000000005</v>
      </c>
      <c r="AE9" s="3">
        <f t="shared" si="1"/>
        <v>4.3500000000000005</v>
      </c>
      <c r="AF9" s="3">
        <f t="shared" si="0"/>
        <v>105.26999999999995</v>
      </c>
    </row>
    <row r="10" spans="1:36">
      <c r="A10" t="s">
        <v>6</v>
      </c>
      <c r="B10">
        <f t="shared" ref="B10:AE10" si="2">B8+B9</f>
        <v>43.5</v>
      </c>
      <c r="C10" s="3">
        <f t="shared" si="2"/>
        <v>43.5</v>
      </c>
      <c r="D10" s="3">
        <f t="shared" si="2"/>
        <v>43.5</v>
      </c>
      <c r="E10" s="3">
        <f t="shared" si="2"/>
        <v>44.805</v>
      </c>
      <c r="F10" s="3">
        <f t="shared" si="2"/>
        <v>45.24</v>
      </c>
      <c r="G10" s="3">
        <f t="shared" si="2"/>
        <v>45.674999999999997</v>
      </c>
      <c r="H10" s="3">
        <f t="shared" si="2"/>
        <v>46.11</v>
      </c>
      <c r="I10" s="3">
        <f t="shared" si="2"/>
        <v>46.545000000000002</v>
      </c>
      <c r="J10" s="3">
        <f t="shared" si="2"/>
        <v>46.98</v>
      </c>
      <c r="K10" s="3">
        <f t="shared" si="2"/>
        <v>47.414999999999999</v>
      </c>
      <c r="L10" s="3">
        <f t="shared" si="2"/>
        <v>4.3500000000000005</v>
      </c>
      <c r="M10" s="3">
        <f t="shared" si="2"/>
        <v>4.3500000000000005</v>
      </c>
      <c r="N10" s="3">
        <f t="shared" si="2"/>
        <v>4.3500000000000005</v>
      </c>
      <c r="O10" s="3">
        <f t="shared" si="2"/>
        <v>4.3500000000000005</v>
      </c>
      <c r="P10" s="3">
        <f t="shared" si="2"/>
        <v>4.3500000000000005</v>
      </c>
      <c r="Q10" s="3">
        <f t="shared" si="2"/>
        <v>4.3500000000000005</v>
      </c>
      <c r="R10" s="3">
        <f t="shared" si="2"/>
        <v>4.3500000000000005</v>
      </c>
      <c r="S10" s="3">
        <f t="shared" si="2"/>
        <v>4.3500000000000005</v>
      </c>
      <c r="T10" s="3">
        <f t="shared" si="2"/>
        <v>4.3500000000000005</v>
      </c>
      <c r="U10" s="3">
        <f t="shared" si="2"/>
        <v>4.3500000000000005</v>
      </c>
      <c r="V10" s="3">
        <f t="shared" si="2"/>
        <v>4.3500000000000005</v>
      </c>
      <c r="W10" s="3">
        <f t="shared" si="2"/>
        <v>4.3500000000000005</v>
      </c>
      <c r="X10" s="3">
        <f t="shared" si="2"/>
        <v>4.3500000000000005</v>
      </c>
      <c r="Y10" s="3">
        <f t="shared" si="2"/>
        <v>4.3500000000000005</v>
      </c>
      <c r="Z10" s="3">
        <f t="shared" si="2"/>
        <v>4.3500000000000005</v>
      </c>
      <c r="AA10" s="3">
        <f t="shared" si="2"/>
        <v>4.3500000000000005</v>
      </c>
      <c r="AB10" s="3">
        <f t="shared" si="2"/>
        <v>4.3500000000000005</v>
      </c>
      <c r="AC10" s="3">
        <f t="shared" si="2"/>
        <v>4.3500000000000005</v>
      </c>
      <c r="AD10" s="3">
        <f t="shared" si="2"/>
        <v>4.3500000000000005</v>
      </c>
      <c r="AE10" s="3">
        <f t="shared" si="2"/>
        <v>4.3500000000000005</v>
      </c>
      <c r="AF10" s="3">
        <f t="shared" si="0"/>
        <v>540.27000000000055</v>
      </c>
    </row>
    <row r="12" spans="1:36">
      <c r="A12" t="s">
        <v>7</v>
      </c>
      <c r="B12" s="3">
        <f>B6-B10</f>
        <v>-43.5</v>
      </c>
      <c r="C12" s="3">
        <f>C6-C10</f>
        <v>-43.5</v>
      </c>
      <c r="D12" s="3">
        <f t="shared" ref="D12:AE12" si="3">D6-D10</f>
        <v>-43.5</v>
      </c>
      <c r="E12" s="3">
        <f t="shared" si="3"/>
        <v>-39.805</v>
      </c>
      <c r="F12" s="3">
        <f t="shared" si="3"/>
        <v>-35.24</v>
      </c>
      <c r="G12" s="3">
        <f t="shared" si="3"/>
        <v>-30.674999999999997</v>
      </c>
      <c r="H12" s="3">
        <f t="shared" si="3"/>
        <v>-26.11</v>
      </c>
      <c r="I12" s="3">
        <f t="shared" si="3"/>
        <v>-21.545000000000002</v>
      </c>
      <c r="J12" s="3">
        <f t="shared" si="3"/>
        <v>-16.979999999999997</v>
      </c>
      <c r="K12" s="3">
        <f t="shared" si="3"/>
        <v>-12.414999999999999</v>
      </c>
      <c r="L12" s="3">
        <f t="shared" si="3"/>
        <v>38.409999999999997</v>
      </c>
      <c r="M12" s="3">
        <f t="shared" si="3"/>
        <v>38.409999999999997</v>
      </c>
      <c r="N12" s="3">
        <f t="shared" si="3"/>
        <v>38.409999999999997</v>
      </c>
      <c r="O12" s="3">
        <f t="shared" si="3"/>
        <v>38.409999999999997</v>
      </c>
      <c r="P12" s="3">
        <f t="shared" si="3"/>
        <v>38.409999999999997</v>
      </c>
      <c r="Q12" s="3">
        <f t="shared" si="3"/>
        <v>38.409999999999997</v>
      </c>
      <c r="R12" s="3">
        <f t="shared" si="3"/>
        <v>38.409999999999997</v>
      </c>
      <c r="S12" s="3">
        <f t="shared" si="3"/>
        <v>38.409999999999997</v>
      </c>
      <c r="T12" s="3">
        <f t="shared" si="3"/>
        <v>38.409999999999997</v>
      </c>
      <c r="U12" s="3">
        <f t="shared" si="3"/>
        <v>38.409999999999997</v>
      </c>
      <c r="V12" s="3">
        <f t="shared" si="3"/>
        <v>38.409999999999997</v>
      </c>
      <c r="W12" s="3">
        <f t="shared" si="3"/>
        <v>38.409999999999997</v>
      </c>
      <c r="X12" s="3">
        <f t="shared" si="3"/>
        <v>38.409999999999997</v>
      </c>
      <c r="Y12" s="3">
        <f t="shared" si="3"/>
        <v>38.409999999999997</v>
      </c>
      <c r="Z12" s="3">
        <f t="shared" si="3"/>
        <v>38.409999999999997</v>
      </c>
      <c r="AA12" s="3">
        <f t="shared" si="3"/>
        <v>38.409999999999997</v>
      </c>
      <c r="AB12" s="3">
        <f t="shared" si="3"/>
        <v>38.409999999999997</v>
      </c>
      <c r="AC12" s="3">
        <f t="shared" si="3"/>
        <v>38.409999999999997</v>
      </c>
      <c r="AD12" s="3">
        <f t="shared" si="3"/>
        <v>38.409999999999997</v>
      </c>
      <c r="AE12" s="3">
        <f t="shared" si="3"/>
        <v>38.409999999999997</v>
      </c>
      <c r="AF12" s="3">
        <f>SUM(B12:AE12)</f>
        <v>454.92999999999972</v>
      </c>
    </row>
    <row r="14" spans="1:36">
      <c r="B14" s="4" t="s">
        <v>8</v>
      </c>
      <c r="C14" s="5">
        <f>IRR(B12:AE12)</f>
        <v>6.071163831009585E-2</v>
      </c>
    </row>
    <row r="15" spans="1:36">
      <c r="B15" s="6" t="s">
        <v>9</v>
      </c>
      <c r="C15" s="15">
        <f>NPV(0.0607,(B12:AE12))</f>
        <v>3.8560696283565739E-2</v>
      </c>
    </row>
    <row r="16" spans="1:36">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8" spans="1:1">
      <c r="A18" s="1" t="s">
        <v>10</v>
      </c>
    </row>
    <row r="19" spans="1:1">
      <c r="A19" t="s">
        <v>76</v>
      </c>
    </row>
    <row r="20" spans="1:1">
      <c r="A20" t="s">
        <v>26</v>
      </c>
    </row>
    <row r="21" spans="1:1">
      <c r="A21" t="s">
        <v>77</v>
      </c>
    </row>
    <row r="22" spans="1:1">
      <c r="A22" t="s">
        <v>28</v>
      </c>
    </row>
    <row r="23" spans="1:1">
      <c r="A23" t="s">
        <v>78</v>
      </c>
    </row>
    <row r="24" spans="1:1">
      <c r="A24" t="s">
        <v>16</v>
      </c>
    </row>
    <row r="26" spans="1:1">
      <c r="A26" s="1" t="s">
        <v>69</v>
      </c>
    </row>
    <row r="28" spans="1:1">
      <c r="A28" s="1" t="s">
        <v>18</v>
      </c>
    </row>
    <row r="29" spans="1:1">
      <c r="A29" t="s">
        <v>79</v>
      </c>
    </row>
    <row r="30" spans="1:1">
      <c r="A30" t="s">
        <v>80</v>
      </c>
    </row>
    <row r="31" spans="1:1">
      <c r="A31" t="s">
        <v>81</v>
      </c>
    </row>
    <row r="32" spans="1:1">
      <c r="A32" t="s">
        <v>82</v>
      </c>
    </row>
    <row r="33" spans="1:1">
      <c r="A33" s="1" t="s">
        <v>83</v>
      </c>
    </row>
    <row r="34" spans="1:1">
      <c r="A34" t="s">
        <v>84</v>
      </c>
    </row>
    <row r="35" spans="1:1">
      <c r="A35" t="s">
        <v>85</v>
      </c>
    </row>
  </sheetData>
  <pageMargins left="0.7" right="0.7" top="0.75" bottom="0.75" header="0.3" footer="0.3"/>
  <pageSetup paperSize="9" orientation="portrait" horizontalDpi="0" verticalDpi="0" r:id="rId1"/>
  <headerFooter>
    <oddFooter>&amp;L_x000D_&amp;1#&amp;"Calibri"&amp;9&amp;K000000 INTERNAL. This information is accessible to ADB Management and staff. It may be shared outside ADB with appropriate permission.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A3CBD-3DFB-45B4-919F-E99837DAC2CD}">
  <dimension ref="A1:AP33"/>
  <sheetViews>
    <sheetView topLeftCell="A19" zoomScale="130" zoomScaleNormal="130" workbookViewId="0">
      <selection activeCell="E36" sqref="E36:E37"/>
    </sheetView>
  </sheetViews>
  <sheetFormatPr defaultRowHeight="14.45"/>
  <cols>
    <col min="1" max="1" width="30.7109375" customWidth="1"/>
    <col min="2" max="41" width="12.7109375" customWidth="1"/>
    <col min="42" max="42" width="18.7109375" customWidth="1"/>
  </cols>
  <sheetData>
    <row r="1" spans="1:42">
      <c r="A1" s="1" t="s">
        <v>86</v>
      </c>
      <c r="AA1" s="2"/>
      <c r="AB1" s="2"/>
      <c r="AC1" s="2"/>
      <c r="AD1" s="2"/>
      <c r="AE1" s="2"/>
      <c r="AF1" s="2"/>
      <c r="AG1" s="2"/>
      <c r="AH1" s="2"/>
      <c r="AI1" s="2"/>
      <c r="AJ1" s="2"/>
      <c r="AK1" s="2"/>
      <c r="AL1" s="2"/>
      <c r="AM1" s="2"/>
      <c r="AN1" s="2"/>
      <c r="AO1" s="2"/>
      <c r="AP1" s="2"/>
    </row>
    <row r="2" spans="1:42">
      <c r="A2" s="7"/>
      <c r="B2" s="7"/>
      <c r="C2" s="7"/>
      <c r="D2" s="7"/>
      <c r="E2" s="7"/>
      <c r="F2" s="7"/>
      <c r="G2" s="7"/>
      <c r="H2" s="7"/>
      <c r="I2" s="7"/>
      <c r="J2" s="7"/>
      <c r="K2" s="7"/>
      <c r="L2" s="7"/>
      <c r="M2" s="7"/>
      <c r="N2" s="7"/>
      <c r="O2" s="7"/>
      <c r="P2" s="7"/>
      <c r="Q2" s="7"/>
      <c r="R2" s="7"/>
      <c r="S2" s="7"/>
      <c r="T2" s="7"/>
      <c r="U2" s="7"/>
      <c r="V2" s="7"/>
      <c r="W2" s="7"/>
      <c r="X2" s="7"/>
      <c r="Y2" s="7"/>
      <c r="Z2" s="7"/>
      <c r="AA2" s="8"/>
      <c r="AB2" s="8"/>
      <c r="AC2" s="8"/>
      <c r="AD2" s="8"/>
      <c r="AE2" s="8"/>
      <c r="AF2" s="8"/>
      <c r="AG2" s="8"/>
      <c r="AH2" s="8"/>
      <c r="AI2" s="8"/>
      <c r="AJ2" s="8"/>
      <c r="AK2" s="8"/>
      <c r="AL2" s="8"/>
      <c r="AM2" s="8"/>
      <c r="AN2" s="8"/>
      <c r="AO2" s="8"/>
      <c r="AP2" s="11" t="s">
        <v>1</v>
      </c>
    </row>
    <row r="3" spans="1:42">
      <c r="A3" s="8"/>
      <c r="B3" s="9">
        <v>1</v>
      </c>
      <c r="C3" s="9">
        <v>2</v>
      </c>
      <c r="D3" s="9">
        <v>3</v>
      </c>
      <c r="E3" s="9">
        <v>4</v>
      </c>
      <c r="F3" s="9">
        <v>5</v>
      </c>
      <c r="G3" s="9">
        <v>6</v>
      </c>
      <c r="H3" s="9">
        <v>7</v>
      </c>
      <c r="I3" s="9">
        <v>8</v>
      </c>
      <c r="J3" s="9">
        <v>9</v>
      </c>
      <c r="K3" s="9">
        <v>10</v>
      </c>
      <c r="L3" s="9">
        <v>11</v>
      </c>
      <c r="M3" s="9">
        <v>12</v>
      </c>
      <c r="N3" s="9">
        <v>13</v>
      </c>
      <c r="O3" s="9">
        <v>14</v>
      </c>
      <c r="P3" s="9">
        <v>15</v>
      </c>
      <c r="Q3" s="9">
        <v>16</v>
      </c>
      <c r="R3" s="9">
        <v>17</v>
      </c>
      <c r="S3" s="9">
        <v>18</v>
      </c>
      <c r="T3" s="9">
        <v>19</v>
      </c>
      <c r="U3" s="9">
        <v>20</v>
      </c>
      <c r="V3" s="9">
        <v>21</v>
      </c>
      <c r="W3" s="9">
        <v>22</v>
      </c>
      <c r="X3" s="9">
        <v>23</v>
      </c>
      <c r="Y3" s="9">
        <v>24</v>
      </c>
      <c r="Z3" s="9">
        <v>25</v>
      </c>
      <c r="AA3" s="9">
        <v>26</v>
      </c>
      <c r="AB3" s="9">
        <v>27</v>
      </c>
      <c r="AC3" s="9">
        <v>28</v>
      </c>
      <c r="AD3" s="9">
        <v>29</v>
      </c>
      <c r="AE3" s="9">
        <v>30</v>
      </c>
      <c r="AF3" s="9">
        <v>31</v>
      </c>
      <c r="AG3" s="9">
        <v>32</v>
      </c>
      <c r="AH3" s="9">
        <v>33</v>
      </c>
      <c r="AI3" s="9">
        <v>34</v>
      </c>
      <c r="AJ3" s="9">
        <v>35</v>
      </c>
      <c r="AK3" s="9">
        <v>36</v>
      </c>
      <c r="AL3" s="9">
        <v>37</v>
      </c>
      <c r="AM3" s="9">
        <v>38</v>
      </c>
      <c r="AN3" s="9">
        <v>39</v>
      </c>
      <c r="AO3" s="9">
        <v>40</v>
      </c>
      <c r="AP3" s="11" t="s">
        <v>2</v>
      </c>
    </row>
    <row r="4" spans="1:42">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row>
    <row r="6" spans="1:42">
      <c r="A6" t="s">
        <v>3</v>
      </c>
      <c r="B6" s="3">
        <v>0</v>
      </c>
      <c r="C6" s="3">
        <v>0</v>
      </c>
      <c r="D6" s="3">
        <v>0</v>
      </c>
      <c r="E6" s="3">
        <v>0</v>
      </c>
      <c r="F6" s="3">
        <v>0</v>
      </c>
      <c r="G6" s="3">
        <v>0</v>
      </c>
      <c r="H6" s="3">
        <v>20.344999999999999</v>
      </c>
      <c r="I6" s="3">
        <v>20.344999999999999</v>
      </c>
      <c r="J6" s="3">
        <v>20.344999999999999</v>
      </c>
      <c r="K6" s="3">
        <v>20.344999999999999</v>
      </c>
      <c r="L6" s="3">
        <v>20.344999999999999</v>
      </c>
      <c r="M6" s="3">
        <v>20.344999999999999</v>
      </c>
      <c r="N6" s="3">
        <v>20.344999999999999</v>
      </c>
      <c r="O6" s="3">
        <v>20.344999999999999</v>
      </c>
      <c r="P6" s="3">
        <v>20.344999999999999</v>
      </c>
      <c r="Q6" s="3">
        <v>20.344999999999999</v>
      </c>
      <c r="R6" s="3">
        <v>20.344999999999999</v>
      </c>
      <c r="S6" s="3">
        <v>20.344999999999999</v>
      </c>
      <c r="T6" s="3">
        <v>20.344999999999999</v>
      </c>
      <c r="U6" s="3">
        <v>20.344999999999999</v>
      </c>
      <c r="V6" s="3">
        <v>20.344999999999999</v>
      </c>
      <c r="W6" s="3">
        <v>20.344999999999999</v>
      </c>
      <c r="X6" s="3">
        <v>20.344999999999999</v>
      </c>
      <c r="Y6" s="3">
        <v>20.344999999999999</v>
      </c>
      <c r="Z6" s="3">
        <v>20.344999999999999</v>
      </c>
      <c r="AA6" s="3">
        <v>20.344999999999999</v>
      </c>
      <c r="AB6" s="3">
        <v>20.344999999999999</v>
      </c>
      <c r="AC6" s="3">
        <v>20.344999999999999</v>
      </c>
      <c r="AD6" s="3">
        <v>20.344999999999999</v>
      </c>
      <c r="AE6" s="3">
        <v>20.344999999999999</v>
      </c>
      <c r="AF6" s="3">
        <v>20.344999999999999</v>
      </c>
      <c r="AG6" s="3">
        <v>20.344999999999999</v>
      </c>
      <c r="AH6" s="3">
        <v>20.344999999999999</v>
      </c>
      <c r="AI6" s="3">
        <v>20.344999999999999</v>
      </c>
      <c r="AJ6" s="3">
        <v>20.344999999999999</v>
      </c>
      <c r="AK6" s="3">
        <v>20.344999999999999</v>
      </c>
      <c r="AL6" s="3">
        <v>20.344999999999999</v>
      </c>
      <c r="AM6" s="3">
        <v>20.344999999999999</v>
      </c>
      <c r="AN6" s="3">
        <v>20.344999999999999</v>
      </c>
      <c r="AO6" s="3">
        <v>20.344999999999999</v>
      </c>
      <c r="AP6" s="3">
        <f>SUM(B6:AO6)</f>
        <v>691.73000000000059</v>
      </c>
    </row>
    <row r="8" spans="1:42">
      <c r="A8" t="s">
        <v>4</v>
      </c>
      <c r="B8" s="3">
        <v>33.33</v>
      </c>
      <c r="C8" s="3">
        <v>33.333300000000001</v>
      </c>
      <c r="D8" s="3">
        <v>33.333300000000001</v>
      </c>
      <c r="E8" s="3">
        <v>33.333300000000001</v>
      </c>
      <c r="F8" s="3">
        <v>33.333300000000001</v>
      </c>
      <c r="G8" s="3">
        <v>33.333300000000001</v>
      </c>
      <c r="H8" s="3"/>
      <c r="AP8" s="3">
        <f t="shared" ref="AP8:AP12" si="0">SUM(B8:AO8)</f>
        <v>199.99650000000003</v>
      </c>
    </row>
    <row r="9" spans="1:42">
      <c r="A9" t="s">
        <v>5</v>
      </c>
      <c r="D9" s="3"/>
      <c r="E9" s="3"/>
      <c r="F9" s="3"/>
      <c r="G9" s="3"/>
      <c r="H9" s="3">
        <f>SUM(B8:G8)*0.02</f>
        <v>3.9999300000000004</v>
      </c>
      <c r="I9" s="3">
        <f>H9</f>
        <v>3.9999300000000004</v>
      </c>
      <c r="J9" s="3">
        <f t="shared" ref="J9:AE9" si="1">I9</f>
        <v>3.9999300000000004</v>
      </c>
      <c r="K9" s="3">
        <f t="shared" si="1"/>
        <v>3.9999300000000004</v>
      </c>
      <c r="L9" s="3">
        <f t="shared" si="1"/>
        <v>3.9999300000000004</v>
      </c>
      <c r="M9" s="3">
        <f t="shared" si="1"/>
        <v>3.9999300000000004</v>
      </c>
      <c r="N9" s="3">
        <f t="shared" si="1"/>
        <v>3.9999300000000004</v>
      </c>
      <c r="O9" s="3">
        <f t="shared" si="1"/>
        <v>3.9999300000000004</v>
      </c>
      <c r="P9" s="3">
        <f t="shared" si="1"/>
        <v>3.9999300000000004</v>
      </c>
      <c r="Q9" s="3">
        <f t="shared" si="1"/>
        <v>3.9999300000000004</v>
      </c>
      <c r="R9" s="3">
        <f t="shared" si="1"/>
        <v>3.9999300000000004</v>
      </c>
      <c r="S9" s="3">
        <f t="shared" si="1"/>
        <v>3.9999300000000004</v>
      </c>
      <c r="T9" s="3">
        <f t="shared" si="1"/>
        <v>3.9999300000000004</v>
      </c>
      <c r="U9" s="3">
        <f t="shared" si="1"/>
        <v>3.9999300000000004</v>
      </c>
      <c r="V9" s="3">
        <f t="shared" si="1"/>
        <v>3.9999300000000004</v>
      </c>
      <c r="W9" s="3">
        <f t="shared" si="1"/>
        <v>3.9999300000000004</v>
      </c>
      <c r="X9" s="3">
        <f t="shared" si="1"/>
        <v>3.9999300000000004</v>
      </c>
      <c r="Y9" s="3">
        <f t="shared" si="1"/>
        <v>3.9999300000000004</v>
      </c>
      <c r="Z9" s="3">
        <f t="shared" si="1"/>
        <v>3.9999300000000004</v>
      </c>
      <c r="AA9" s="3">
        <f t="shared" si="1"/>
        <v>3.9999300000000004</v>
      </c>
      <c r="AB9" s="3">
        <f t="shared" si="1"/>
        <v>3.9999300000000004</v>
      </c>
      <c r="AC9" s="3">
        <f t="shared" si="1"/>
        <v>3.9999300000000004</v>
      </c>
      <c r="AD9" s="3">
        <f t="shared" si="1"/>
        <v>3.9999300000000004</v>
      </c>
      <c r="AE9" s="3">
        <f t="shared" si="1"/>
        <v>3.9999300000000004</v>
      </c>
      <c r="AF9" s="3">
        <f t="shared" ref="AF9" si="2">AE9</f>
        <v>3.9999300000000004</v>
      </c>
      <c r="AG9" s="3">
        <f t="shared" ref="AG9" si="3">AF9</f>
        <v>3.9999300000000004</v>
      </c>
      <c r="AH9" s="3">
        <f t="shared" ref="AH9" si="4">AG9</f>
        <v>3.9999300000000004</v>
      </c>
      <c r="AI9" s="3">
        <f t="shared" ref="AI9" si="5">AH9</f>
        <v>3.9999300000000004</v>
      </c>
      <c r="AJ9" s="3">
        <f t="shared" ref="AJ9" si="6">AI9</f>
        <v>3.9999300000000004</v>
      </c>
      <c r="AK9" s="3">
        <f t="shared" ref="AK9" si="7">AJ9</f>
        <v>3.9999300000000004</v>
      </c>
      <c r="AL9" s="3">
        <f t="shared" ref="AL9" si="8">AK9</f>
        <v>3.9999300000000004</v>
      </c>
      <c r="AM9" s="3">
        <f t="shared" ref="AM9" si="9">AL9</f>
        <v>3.9999300000000004</v>
      </c>
      <c r="AN9" s="3">
        <f t="shared" ref="AN9" si="10">AM9</f>
        <v>3.9999300000000004</v>
      </c>
      <c r="AO9" s="3">
        <f t="shared" ref="AO9" si="11">AN9</f>
        <v>3.9999300000000004</v>
      </c>
      <c r="AP9" s="3">
        <f t="shared" si="0"/>
        <v>135.9976200000001</v>
      </c>
    </row>
    <row r="10" spans="1:42">
      <c r="A10" t="s">
        <v>6</v>
      </c>
      <c r="B10">
        <f t="shared" ref="B10:AE10" si="12">B8+B9</f>
        <v>33.33</v>
      </c>
      <c r="C10" s="3">
        <f t="shared" si="12"/>
        <v>33.333300000000001</v>
      </c>
      <c r="D10" s="3">
        <f t="shared" si="12"/>
        <v>33.333300000000001</v>
      </c>
      <c r="E10" s="3">
        <f t="shared" si="12"/>
        <v>33.333300000000001</v>
      </c>
      <c r="F10" s="3">
        <f t="shared" si="12"/>
        <v>33.333300000000001</v>
      </c>
      <c r="G10" s="3">
        <f t="shared" si="12"/>
        <v>33.333300000000001</v>
      </c>
      <c r="H10" s="3">
        <f t="shared" si="12"/>
        <v>3.9999300000000004</v>
      </c>
      <c r="I10" s="3">
        <f t="shared" si="12"/>
        <v>3.9999300000000004</v>
      </c>
      <c r="J10" s="3">
        <f t="shared" si="12"/>
        <v>3.9999300000000004</v>
      </c>
      <c r="K10" s="3">
        <f t="shared" si="12"/>
        <v>3.9999300000000004</v>
      </c>
      <c r="L10" s="3">
        <f t="shared" si="12"/>
        <v>3.9999300000000004</v>
      </c>
      <c r="M10" s="3">
        <f t="shared" si="12"/>
        <v>3.9999300000000004</v>
      </c>
      <c r="N10" s="3">
        <f t="shared" si="12"/>
        <v>3.9999300000000004</v>
      </c>
      <c r="O10" s="3">
        <f t="shared" si="12"/>
        <v>3.9999300000000004</v>
      </c>
      <c r="P10" s="3">
        <f t="shared" si="12"/>
        <v>3.9999300000000004</v>
      </c>
      <c r="Q10" s="3">
        <f t="shared" si="12"/>
        <v>3.9999300000000004</v>
      </c>
      <c r="R10" s="3">
        <f t="shared" si="12"/>
        <v>3.9999300000000004</v>
      </c>
      <c r="S10" s="3">
        <f t="shared" si="12"/>
        <v>3.9999300000000004</v>
      </c>
      <c r="T10" s="3">
        <f t="shared" si="12"/>
        <v>3.9999300000000004</v>
      </c>
      <c r="U10" s="3">
        <f t="shared" si="12"/>
        <v>3.9999300000000004</v>
      </c>
      <c r="V10" s="3">
        <f t="shared" si="12"/>
        <v>3.9999300000000004</v>
      </c>
      <c r="W10" s="3">
        <f t="shared" si="12"/>
        <v>3.9999300000000004</v>
      </c>
      <c r="X10" s="3">
        <f t="shared" si="12"/>
        <v>3.9999300000000004</v>
      </c>
      <c r="Y10" s="3">
        <f t="shared" si="12"/>
        <v>3.9999300000000004</v>
      </c>
      <c r="Z10" s="3">
        <f t="shared" si="12"/>
        <v>3.9999300000000004</v>
      </c>
      <c r="AA10" s="3">
        <f t="shared" si="12"/>
        <v>3.9999300000000004</v>
      </c>
      <c r="AB10" s="3">
        <f t="shared" si="12"/>
        <v>3.9999300000000004</v>
      </c>
      <c r="AC10" s="3">
        <f t="shared" si="12"/>
        <v>3.9999300000000004</v>
      </c>
      <c r="AD10" s="3">
        <f t="shared" si="12"/>
        <v>3.9999300000000004</v>
      </c>
      <c r="AE10" s="3">
        <f t="shared" si="12"/>
        <v>3.9999300000000004</v>
      </c>
      <c r="AF10" s="3">
        <f t="shared" ref="AF10:AO10" si="13">AF8+AF9</f>
        <v>3.9999300000000004</v>
      </c>
      <c r="AG10" s="3">
        <f t="shared" si="13"/>
        <v>3.9999300000000004</v>
      </c>
      <c r="AH10" s="3">
        <f t="shared" si="13"/>
        <v>3.9999300000000004</v>
      </c>
      <c r="AI10" s="3">
        <f t="shared" si="13"/>
        <v>3.9999300000000004</v>
      </c>
      <c r="AJ10" s="3">
        <f t="shared" si="13"/>
        <v>3.9999300000000004</v>
      </c>
      <c r="AK10" s="3">
        <f t="shared" si="13"/>
        <v>3.9999300000000004</v>
      </c>
      <c r="AL10" s="3">
        <f t="shared" si="13"/>
        <v>3.9999300000000004</v>
      </c>
      <c r="AM10" s="3">
        <f t="shared" si="13"/>
        <v>3.9999300000000004</v>
      </c>
      <c r="AN10" s="3">
        <f t="shared" si="13"/>
        <v>3.9999300000000004</v>
      </c>
      <c r="AO10" s="3">
        <f t="shared" si="13"/>
        <v>3.9999300000000004</v>
      </c>
      <c r="AP10" s="3">
        <f t="shared" si="0"/>
        <v>335.99412000000024</v>
      </c>
    </row>
    <row r="11" spans="1:42">
      <c r="AP11" s="3"/>
    </row>
    <row r="12" spans="1:42">
      <c r="A12" t="s">
        <v>7</v>
      </c>
      <c r="B12" s="3">
        <f>B6-B10</f>
        <v>-33.33</v>
      </c>
      <c r="C12" s="3">
        <f>C6-C10</f>
        <v>-33.333300000000001</v>
      </c>
      <c r="D12" s="3">
        <f t="shared" ref="D12:AE12" si="14">D6-D10</f>
        <v>-33.333300000000001</v>
      </c>
      <c r="E12" s="3">
        <f t="shared" si="14"/>
        <v>-33.333300000000001</v>
      </c>
      <c r="F12" s="3">
        <f t="shared" si="14"/>
        <v>-33.333300000000001</v>
      </c>
      <c r="G12" s="3">
        <f t="shared" si="14"/>
        <v>-33.333300000000001</v>
      </c>
      <c r="H12" s="3">
        <f t="shared" si="14"/>
        <v>16.34507</v>
      </c>
      <c r="I12" s="3">
        <f t="shared" si="14"/>
        <v>16.34507</v>
      </c>
      <c r="J12" s="3">
        <f t="shared" si="14"/>
        <v>16.34507</v>
      </c>
      <c r="K12" s="3">
        <f t="shared" si="14"/>
        <v>16.34507</v>
      </c>
      <c r="L12" s="3">
        <f t="shared" si="14"/>
        <v>16.34507</v>
      </c>
      <c r="M12" s="3">
        <f t="shared" si="14"/>
        <v>16.34507</v>
      </c>
      <c r="N12" s="3">
        <f t="shared" si="14"/>
        <v>16.34507</v>
      </c>
      <c r="O12" s="3">
        <f t="shared" si="14"/>
        <v>16.34507</v>
      </c>
      <c r="P12" s="3">
        <f t="shared" si="14"/>
        <v>16.34507</v>
      </c>
      <c r="Q12" s="3">
        <f t="shared" si="14"/>
        <v>16.34507</v>
      </c>
      <c r="R12" s="3">
        <f t="shared" si="14"/>
        <v>16.34507</v>
      </c>
      <c r="S12" s="3">
        <f t="shared" si="14"/>
        <v>16.34507</v>
      </c>
      <c r="T12" s="3">
        <f t="shared" si="14"/>
        <v>16.34507</v>
      </c>
      <c r="U12" s="3">
        <f t="shared" si="14"/>
        <v>16.34507</v>
      </c>
      <c r="V12" s="3">
        <f t="shared" si="14"/>
        <v>16.34507</v>
      </c>
      <c r="W12" s="3">
        <f t="shared" si="14"/>
        <v>16.34507</v>
      </c>
      <c r="X12" s="3">
        <f t="shared" si="14"/>
        <v>16.34507</v>
      </c>
      <c r="Y12" s="3">
        <f t="shared" si="14"/>
        <v>16.34507</v>
      </c>
      <c r="Z12" s="3">
        <f t="shared" si="14"/>
        <v>16.34507</v>
      </c>
      <c r="AA12" s="3">
        <f t="shared" si="14"/>
        <v>16.34507</v>
      </c>
      <c r="AB12" s="3">
        <f t="shared" si="14"/>
        <v>16.34507</v>
      </c>
      <c r="AC12" s="3">
        <f t="shared" si="14"/>
        <v>16.34507</v>
      </c>
      <c r="AD12" s="3">
        <f t="shared" si="14"/>
        <v>16.34507</v>
      </c>
      <c r="AE12" s="3">
        <f t="shared" si="14"/>
        <v>16.34507</v>
      </c>
      <c r="AF12" s="3">
        <f t="shared" ref="AF12:AO12" si="15">AF6-AF10</f>
        <v>16.34507</v>
      </c>
      <c r="AG12" s="3">
        <f t="shared" si="15"/>
        <v>16.34507</v>
      </c>
      <c r="AH12" s="3">
        <f t="shared" si="15"/>
        <v>16.34507</v>
      </c>
      <c r="AI12" s="3">
        <f t="shared" si="15"/>
        <v>16.34507</v>
      </c>
      <c r="AJ12" s="3">
        <f t="shared" si="15"/>
        <v>16.34507</v>
      </c>
      <c r="AK12" s="3">
        <f t="shared" si="15"/>
        <v>16.34507</v>
      </c>
      <c r="AL12" s="3">
        <f t="shared" si="15"/>
        <v>16.34507</v>
      </c>
      <c r="AM12" s="3">
        <f t="shared" si="15"/>
        <v>16.34507</v>
      </c>
      <c r="AN12" s="3">
        <f t="shared" si="15"/>
        <v>16.34507</v>
      </c>
      <c r="AO12" s="3">
        <f t="shared" si="15"/>
        <v>16.34507</v>
      </c>
      <c r="AP12" s="3">
        <f t="shared" si="0"/>
        <v>355.73587999999995</v>
      </c>
    </row>
    <row r="14" spans="1:42">
      <c r="B14" s="4" t="s">
        <v>8</v>
      </c>
      <c r="C14" s="5">
        <f>IRR(B12:AO12)</f>
        <v>6.0714722154775913E-2</v>
      </c>
    </row>
    <row r="15" spans="1:42">
      <c r="B15" s="6" t="s">
        <v>9</v>
      </c>
      <c r="C15" s="15">
        <f>NPV(0.0607,(B12:AO12))</f>
        <v>3.3703065951684624E-2</v>
      </c>
    </row>
    <row r="16" spans="1:4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row>
    <row r="18" spans="1:1">
      <c r="A18" s="1" t="s">
        <v>10</v>
      </c>
    </row>
    <row r="19" spans="1:1">
      <c r="A19" t="s">
        <v>64</v>
      </c>
    </row>
    <row r="20" spans="1:1">
      <c r="A20" t="s">
        <v>87</v>
      </c>
    </row>
    <row r="21" spans="1:1">
      <c r="A21" t="s">
        <v>88</v>
      </c>
    </row>
    <row r="22" spans="1:1">
      <c r="A22" t="s">
        <v>89</v>
      </c>
    </row>
    <row r="23" spans="1:1">
      <c r="A23" t="s">
        <v>67</v>
      </c>
    </row>
    <row r="24" spans="1:1">
      <c r="A24" t="s">
        <v>68</v>
      </c>
    </row>
    <row r="26" spans="1:1">
      <c r="A26" s="1" t="s">
        <v>69</v>
      </c>
    </row>
    <row r="28" spans="1:1">
      <c r="A28" s="1" t="s">
        <v>18</v>
      </c>
    </row>
    <row r="29" spans="1:1">
      <c r="A29" t="s">
        <v>90</v>
      </c>
    </row>
    <row r="30" spans="1:1">
      <c r="A30" t="s">
        <v>91</v>
      </c>
    </row>
    <row r="31" spans="1:1">
      <c r="A31" t="s">
        <v>92</v>
      </c>
    </row>
    <row r="32" spans="1:1">
      <c r="A32" s="1" t="s">
        <v>93</v>
      </c>
    </row>
    <row r="33" spans="1:1">
      <c r="A33" t="s">
        <v>94</v>
      </c>
    </row>
  </sheetData>
  <pageMargins left="0.7" right="0.7" top="0.75" bottom="0.75" header="0.3" footer="0.3"/>
  <headerFooter>
    <oddFooter>&amp;L_x000D_&amp;1#&amp;"Calibri"&amp;9&amp;K000000 INTERNAL. This information is accessible to ADB Management and staff. It may be shared outside ADB with appropriate permission.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D6E21-EF21-4293-B073-A0DE8971AEED}">
  <dimension ref="A1:AI33"/>
  <sheetViews>
    <sheetView topLeftCell="A16" zoomScale="130" zoomScaleNormal="130" workbookViewId="0">
      <selection activeCell="A33" sqref="A33"/>
    </sheetView>
  </sheetViews>
  <sheetFormatPr defaultRowHeight="14.45"/>
  <cols>
    <col min="1" max="1" width="30.7109375" customWidth="1"/>
    <col min="2" max="31" width="11.7109375" customWidth="1"/>
    <col min="32" max="32" width="18.7109375" customWidth="1"/>
  </cols>
  <sheetData>
    <row r="1" spans="1:35">
      <c r="A1" s="1" t="s">
        <v>95</v>
      </c>
      <c r="AA1" s="2"/>
      <c r="AB1" s="2"/>
      <c r="AC1" s="2"/>
      <c r="AD1" s="2"/>
      <c r="AE1" s="2"/>
      <c r="AF1" s="2"/>
    </row>
    <row r="2" spans="1:35">
      <c r="A2" s="7"/>
      <c r="B2" s="7"/>
      <c r="C2" s="7"/>
      <c r="D2" s="7"/>
      <c r="E2" s="7"/>
      <c r="F2" s="7"/>
      <c r="G2" s="7"/>
      <c r="H2" s="7"/>
      <c r="I2" s="7"/>
      <c r="J2" s="7"/>
      <c r="K2" s="7"/>
      <c r="L2" s="7"/>
      <c r="M2" s="7"/>
      <c r="N2" s="7"/>
      <c r="O2" s="7"/>
      <c r="P2" s="7"/>
      <c r="Q2" s="7"/>
      <c r="R2" s="7"/>
      <c r="S2" s="7"/>
      <c r="T2" s="7"/>
      <c r="U2" s="7"/>
      <c r="V2" s="7"/>
      <c r="W2" s="7"/>
      <c r="X2" s="7"/>
      <c r="Y2" s="7"/>
      <c r="Z2" s="7"/>
      <c r="AA2" s="8"/>
      <c r="AB2" s="8"/>
      <c r="AC2" s="8"/>
      <c r="AD2" s="8"/>
      <c r="AE2" s="8"/>
      <c r="AF2" s="11" t="s">
        <v>1</v>
      </c>
    </row>
    <row r="3" spans="1:35">
      <c r="A3" s="8"/>
      <c r="B3" s="9">
        <v>1</v>
      </c>
      <c r="C3" s="9">
        <v>2</v>
      </c>
      <c r="D3" s="9">
        <v>3</v>
      </c>
      <c r="E3" s="9">
        <v>4</v>
      </c>
      <c r="F3" s="9">
        <v>5</v>
      </c>
      <c r="G3" s="9">
        <v>6</v>
      </c>
      <c r="H3" s="9">
        <v>7</v>
      </c>
      <c r="I3" s="9">
        <v>8</v>
      </c>
      <c r="J3" s="9">
        <v>9</v>
      </c>
      <c r="K3" s="9">
        <v>10</v>
      </c>
      <c r="L3" s="9">
        <v>11</v>
      </c>
      <c r="M3" s="9">
        <v>12</v>
      </c>
      <c r="N3" s="9">
        <v>13</v>
      </c>
      <c r="O3" s="9">
        <v>14</v>
      </c>
      <c r="P3" s="9">
        <v>15</v>
      </c>
      <c r="Q3" s="9">
        <v>16</v>
      </c>
      <c r="R3" s="9">
        <v>17</v>
      </c>
      <c r="S3" s="9">
        <v>18</v>
      </c>
      <c r="T3" s="9">
        <v>19</v>
      </c>
      <c r="U3" s="9">
        <v>20</v>
      </c>
      <c r="V3" s="9">
        <v>21</v>
      </c>
      <c r="W3" s="9">
        <v>22</v>
      </c>
      <c r="X3" s="9">
        <v>23</v>
      </c>
      <c r="Y3" s="9">
        <v>24</v>
      </c>
      <c r="Z3" s="9">
        <v>25</v>
      </c>
      <c r="AA3" s="9">
        <v>26</v>
      </c>
      <c r="AB3" s="9">
        <v>27</v>
      </c>
      <c r="AC3" s="9">
        <v>28</v>
      </c>
      <c r="AD3" s="9">
        <v>29</v>
      </c>
      <c r="AE3" s="9">
        <v>30</v>
      </c>
      <c r="AF3" s="11" t="s">
        <v>2</v>
      </c>
    </row>
    <row r="4" spans="1:3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6" spans="1:35">
      <c r="A6" t="s">
        <v>3</v>
      </c>
      <c r="B6" s="3">
        <v>0</v>
      </c>
      <c r="C6" s="3">
        <v>0</v>
      </c>
      <c r="D6" s="3">
        <v>3</v>
      </c>
      <c r="E6" s="3">
        <v>0.4</v>
      </c>
      <c r="F6" s="3">
        <v>0.8</v>
      </c>
      <c r="G6" s="3">
        <v>1.2</v>
      </c>
      <c r="H6" s="3">
        <v>1.6</v>
      </c>
      <c r="I6" s="3">
        <v>2</v>
      </c>
      <c r="J6" s="3">
        <v>2.4</v>
      </c>
      <c r="K6" s="3">
        <v>2.8</v>
      </c>
      <c r="L6" s="3">
        <v>3.03</v>
      </c>
      <c r="M6" s="3">
        <v>3.03</v>
      </c>
      <c r="N6" s="3">
        <v>3.03</v>
      </c>
      <c r="O6" s="3">
        <v>3.03</v>
      </c>
      <c r="P6" s="3">
        <v>3.03</v>
      </c>
      <c r="Q6" s="3">
        <v>3.03</v>
      </c>
      <c r="R6" s="3">
        <v>3.03</v>
      </c>
      <c r="S6" s="3">
        <v>3.03</v>
      </c>
      <c r="T6" s="3">
        <v>3.03</v>
      </c>
      <c r="U6" s="3">
        <v>3.03</v>
      </c>
      <c r="V6" s="3">
        <v>3.03</v>
      </c>
      <c r="W6" s="3">
        <v>3.03</v>
      </c>
      <c r="X6" s="3">
        <v>3.03</v>
      </c>
      <c r="Y6" s="3">
        <v>3.03</v>
      </c>
      <c r="Z6" s="3">
        <v>3.03</v>
      </c>
      <c r="AA6" s="3">
        <v>3.03</v>
      </c>
      <c r="AB6" s="3">
        <v>3.03</v>
      </c>
      <c r="AC6" s="3">
        <v>3.03</v>
      </c>
      <c r="AD6" s="3">
        <v>3.03</v>
      </c>
      <c r="AE6" s="3">
        <v>3.03</v>
      </c>
      <c r="AF6" s="3">
        <f>SUM(B6:AE6)</f>
        <v>74.800000000000011</v>
      </c>
      <c r="AI6" s="3"/>
    </row>
    <row r="8" spans="1:35">
      <c r="A8" t="s">
        <v>4</v>
      </c>
      <c r="B8" s="17">
        <v>3.1265999999999998</v>
      </c>
      <c r="C8" s="17">
        <v>3.1265999999999998</v>
      </c>
      <c r="D8" s="17">
        <v>3.1265999999999998</v>
      </c>
      <c r="E8" s="17">
        <v>3.1265999999999998</v>
      </c>
      <c r="F8" s="17">
        <v>3.1265999999999998</v>
      </c>
      <c r="G8" s="17">
        <v>3.1265999999999998</v>
      </c>
      <c r="H8" s="17">
        <v>3.1265999999999998</v>
      </c>
      <c r="I8" s="17">
        <v>3.1265999999999998</v>
      </c>
      <c r="J8" s="17">
        <v>3.1265999999999998</v>
      </c>
      <c r="K8" s="17">
        <v>3.1265999999999998</v>
      </c>
      <c r="AF8" s="3">
        <f t="shared" ref="AF8:AF10" si="0">SUM(B8:AE8)</f>
        <v>31.265999999999998</v>
      </c>
    </row>
    <row r="9" spans="1:35">
      <c r="A9" t="s">
        <v>5</v>
      </c>
      <c r="D9" s="17">
        <f>SUM(B8:C8)*0.02</f>
        <v>0.12506400000000001</v>
      </c>
      <c r="E9" s="17">
        <f>SUM(B8:D8)*0.02</f>
        <v>0.18759599999999998</v>
      </c>
      <c r="F9" s="17">
        <f>SUM(B8:E8)*0.02</f>
        <v>0.25012800000000002</v>
      </c>
      <c r="G9" s="17">
        <f>SUM(B8:F8)*0.02</f>
        <v>0.31265999999999999</v>
      </c>
      <c r="H9" s="17">
        <f>SUM(B8:G8)*0.02</f>
        <v>0.37519199999999997</v>
      </c>
      <c r="I9" s="17">
        <f>SUM(B8:H8)*0.02</f>
        <v>0.437724</v>
      </c>
      <c r="J9" s="17">
        <f>SUM(B8:I8)*0.02</f>
        <v>0.50025600000000003</v>
      </c>
      <c r="K9" s="17">
        <f>SUM(B8:J8)*0.02</f>
        <v>0.56278799999999995</v>
      </c>
      <c r="L9" s="17">
        <f>SUM(B8:K8)*0.02</f>
        <v>0.62531999999999999</v>
      </c>
      <c r="M9" s="17">
        <f>L9</f>
        <v>0.62531999999999999</v>
      </c>
      <c r="N9" s="17">
        <f t="shared" ref="N9:AE9" si="1">M9</f>
        <v>0.62531999999999999</v>
      </c>
      <c r="O9" s="17">
        <f t="shared" si="1"/>
        <v>0.62531999999999999</v>
      </c>
      <c r="P9" s="17">
        <f t="shared" si="1"/>
        <v>0.62531999999999999</v>
      </c>
      <c r="Q9" s="17">
        <f t="shared" si="1"/>
        <v>0.62531999999999999</v>
      </c>
      <c r="R9" s="17">
        <f t="shared" si="1"/>
        <v>0.62531999999999999</v>
      </c>
      <c r="S9" s="17">
        <f t="shared" si="1"/>
        <v>0.62531999999999999</v>
      </c>
      <c r="T9" s="17">
        <f t="shared" si="1"/>
        <v>0.62531999999999999</v>
      </c>
      <c r="U9" s="17">
        <f t="shared" si="1"/>
        <v>0.62531999999999999</v>
      </c>
      <c r="V9" s="17">
        <f t="shared" si="1"/>
        <v>0.62531999999999999</v>
      </c>
      <c r="W9" s="17">
        <f t="shared" si="1"/>
        <v>0.62531999999999999</v>
      </c>
      <c r="X9" s="17">
        <f t="shared" si="1"/>
        <v>0.62531999999999999</v>
      </c>
      <c r="Y9" s="17">
        <f t="shared" si="1"/>
        <v>0.62531999999999999</v>
      </c>
      <c r="Z9" s="17">
        <f t="shared" si="1"/>
        <v>0.62531999999999999</v>
      </c>
      <c r="AA9" s="17">
        <f t="shared" si="1"/>
        <v>0.62531999999999999</v>
      </c>
      <c r="AB9" s="17">
        <f t="shared" si="1"/>
        <v>0.62531999999999999</v>
      </c>
      <c r="AC9" s="17">
        <f t="shared" si="1"/>
        <v>0.62531999999999999</v>
      </c>
      <c r="AD9" s="17">
        <f t="shared" si="1"/>
        <v>0.62531999999999999</v>
      </c>
      <c r="AE9" s="17">
        <f t="shared" si="1"/>
        <v>0.62531999999999999</v>
      </c>
      <c r="AF9" s="3">
        <f t="shared" si="0"/>
        <v>15.257808000000006</v>
      </c>
    </row>
    <row r="10" spans="1:35">
      <c r="A10" t="s">
        <v>6</v>
      </c>
      <c r="B10">
        <f t="shared" ref="B10:AE10" si="2">B8+B9</f>
        <v>3.1265999999999998</v>
      </c>
      <c r="C10" s="3">
        <f t="shared" si="2"/>
        <v>3.1265999999999998</v>
      </c>
      <c r="D10" s="3">
        <f t="shared" si="2"/>
        <v>3.2516639999999999</v>
      </c>
      <c r="E10" s="3">
        <f t="shared" si="2"/>
        <v>3.3141959999999999</v>
      </c>
      <c r="F10" s="3">
        <f t="shared" si="2"/>
        <v>3.376728</v>
      </c>
      <c r="G10" s="3">
        <f t="shared" si="2"/>
        <v>3.43926</v>
      </c>
      <c r="H10" s="3">
        <f t="shared" si="2"/>
        <v>3.501792</v>
      </c>
      <c r="I10" s="3">
        <f t="shared" si="2"/>
        <v>3.564324</v>
      </c>
      <c r="J10" s="3">
        <f t="shared" si="2"/>
        <v>3.6268560000000001</v>
      </c>
      <c r="K10" s="3">
        <f t="shared" si="2"/>
        <v>3.6893879999999997</v>
      </c>
      <c r="L10" s="3">
        <f t="shared" si="2"/>
        <v>0.62531999999999999</v>
      </c>
      <c r="M10" s="3">
        <f t="shared" si="2"/>
        <v>0.62531999999999999</v>
      </c>
      <c r="N10" s="3">
        <f t="shared" si="2"/>
        <v>0.62531999999999999</v>
      </c>
      <c r="O10" s="3">
        <f t="shared" si="2"/>
        <v>0.62531999999999999</v>
      </c>
      <c r="P10" s="3">
        <f t="shared" si="2"/>
        <v>0.62531999999999999</v>
      </c>
      <c r="Q10" s="3">
        <f t="shared" si="2"/>
        <v>0.62531999999999999</v>
      </c>
      <c r="R10" s="3">
        <f t="shared" si="2"/>
        <v>0.62531999999999999</v>
      </c>
      <c r="S10" s="3">
        <f t="shared" si="2"/>
        <v>0.62531999999999999</v>
      </c>
      <c r="T10" s="3">
        <f t="shared" si="2"/>
        <v>0.62531999999999999</v>
      </c>
      <c r="U10" s="3">
        <f t="shared" si="2"/>
        <v>0.62531999999999999</v>
      </c>
      <c r="V10" s="3">
        <f t="shared" si="2"/>
        <v>0.62531999999999999</v>
      </c>
      <c r="W10" s="3">
        <f t="shared" si="2"/>
        <v>0.62531999999999999</v>
      </c>
      <c r="X10" s="3">
        <f t="shared" si="2"/>
        <v>0.62531999999999999</v>
      </c>
      <c r="Y10" s="3">
        <f t="shared" si="2"/>
        <v>0.62531999999999999</v>
      </c>
      <c r="Z10" s="3">
        <f t="shared" si="2"/>
        <v>0.62531999999999999</v>
      </c>
      <c r="AA10" s="3">
        <f t="shared" si="2"/>
        <v>0.62531999999999999</v>
      </c>
      <c r="AB10" s="3">
        <f t="shared" si="2"/>
        <v>0.62531999999999999</v>
      </c>
      <c r="AC10" s="3">
        <f t="shared" si="2"/>
        <v>0.62531999999999999</v>
      </c>
      <c r="AD10" s="3">
        <f t="shared" si="2"/>
        <v>0.62531999999999999</v>
      </c>
      <c r="AE10" s="3">
        <f t="shared" si="2"/>
        <v>0.62531999999999999</v>
      </c>
      <c r="AF10" s="3">
        <f t="shared" si="0"/>
        <v>46.523808000000038</v>
      </c>
    </row>
    <row r="12" spans="1:35">
      <c r="A12" t="s">
        <v>7</v>
      </c>
      <c r="B12" s="3">
        <f>B6-B10</f>
        <v>-3.1265999999999998</v>
      </c>
      <c r="C12" s="3">
        <f>C6-C10</f>
        <v>-3.1265999999999998</v>
      </c>
      <c r="D12" s="3">
        <f t="shared" ref="D12:AE12" si="3">D6-D10</f>
        <v>-0.25166399999999989</v>
      </c>
      <c r="E12" s="3">
        <f t="shared" si="3"/>
        <v>-2.914196</v>
      </c>
      <c r="F12" s="3">
        <f t="shared" si="3"/>
        <v>-2.5767280000000001</v>
      </c>
      <c r="G12" s="3">
        <f t="shared" si="3"/>
        <v>-2.2392599999999998</v>
      </c>
      <c r="H12" s="3">
        <f t="shared" si="3"/>
        <v>-1.9017919999999999</v>
      </c>
      <c r="I12" s="3">
        <f t="shared" si="3"/>
        <v>-1.564324</v>
      </c>
      <c r="J12" s="3">
        <f t="shared" si="3"/>
        <v>-1.2268560000000002</v>
      </c>
      <c r="K12" s="3">
        <f t="shared" si="3"/>
        <v>-0.88938799999999985</v>
      </c>
      <c r="L12" s="3">
        <f t="shared" si="3"/>
        <v>2.4046799999999999</v>
      </c>
      <c r="M12" s="3">
        <f t="shared" si="3"/>
        <v>2.4046799999999999</v>
      </c>
      <c r="N12" s="3">
        <f t="shared" si="3"/>
        <v>2.4046799999999999</v>
      </c>
      <c r="O12" s="3">
        <f t="shared" si="3"/>
        <v>2.4046799999999999</v>
      </c>
      <c r="P12" s="3">
        <f t="shared" si="3"/>
        <v>2.4046799999999999</v>
      </c>
      <c r="Q12" s="3">
        <f t="shared" si="3"/>
        <v>2.4046799999999999</v>
      </c>
      <c r="R12" s="3">
        <f t="shared" si="3"/>
        <v>2.4046799999999999</v>
      </c>
      <c r="S12" s="3">
        <f t="shared" si="3"/>
        <v>2.4046799999999999</v>
      </c>
      <c r="T12" s="3">
        <f t="shared" si="3"/>
        <v>2.4046799999999999</v>
      </c>
      <c r="U12" s="3">
        <f t="shared" si="3"/>
        <v>2.4046799999999999</v>
      </c>
      <c r="V12" s="3">
        <f t="shared" si="3"/>
        <v>2.4046799999999999</v>
      </c>
      <c r="W12" s="3">
        <f t="shared" si="3"/>
        <v>2.4046799999999999</v>
      </c>
      <c r="X12" s="3">
        <f t="shared" si="3"/>
        <v>2.4046799999999999</v>
      </c>
      <c r="Y12" s="3">
        <f t="shared" si="3"/>
        <v>2.4046799999999999</v>
      </c>
      <c r="Z12" s="3">
        <f t="shared" si="3"/>
        <v>2.4046799999999999</v>
      </c>
      <c r="AA12" s="3">
        <f t="shared" si="3"/>
        <v>2.4046799999999999</v>
      </c>
      <c r="AB12" s="3">
        <f t="shared" si="3"/>
        <v>2.4046799999999999</v>
      </c>
      <c r="AC12" s="3">
        <f t="shared" si="3"/>
        <v>2.4046799999999999</v>
      </c>
      <c r="AD12" s="3">
        <f t="shared" si="3"/>
        <v>2.4046799999999999</v>
      </c>
      <c r="AE12" s="3">
        <f t="shared" si="3"/>
        <v>2.4046799999999999</v>
      </c>
      <c r="AF12" s="3">
        <f>SUM(B12:AE12)</f>
        <v>28.276191999999988</v>
      </c>
    </row>
    <row r="14" spans="1:35">
      <c r="B14" s="4" t="s">
        <v>8</v>
      </c>
      <c r="C14" s="5">
        <f>IRR(B12:AE12)</f>
        <v>6.0854921786172023E-2</v>
      </c>
    </row>
    <row r="15" spans="1:35">
      <c r="B15" s="6" t="s">
        <v>9</v>
      </c>
      <c r="C15" s="15">
        <f>NPV(0.0607,(B12:AE12))</f>
        <v>3.1679664731556159E-2</v>
      </c>
    </row>
    <row r="16" spans="1:3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8" spans="1:8">
      <c r="A18" s="1" t="s">
        <v>10</v>
      </c>
      <c r="H18" s="20"/>
    </row>
    <row r="19" spans="1:8">
      <c r="A19" t="s">
        <v>25</v>
      </c>
    </row>
    <row r="20" spans="1:8">
      <c r="A20" t="s">
        <v>26</v>
      </c>
    </row>
    <row r="21" spans="1:8">
      <c r="A21" t="s">
        <v>96</v>
      </c>
    </row>
    <row r="22" spans="1:8">
      <c r="A22" t="s">
        <v>28</v>
      </c>
    </row>
    <row r="23" spans="1:8">
      <c r="A23" t="s">
        <v>29</v>
      </c>
    </row>
    <row r="24" spans="1:8">
      <c r="A24" t="s">
        <v>16</v>
      </c>
    </row>
    <row r="26" spans="1:8">
      <c r="A26" s="1" t="s">
        <v>30</v>
      </c>
    </row>
    <row r="28" spans="1:8">
      <c r="A28" s="1" t="s">
        <v>18</v>
      </c>
    </row>
    <row r="29" spans="1:8">
      <c r="A29" s="1" t="s">
        <v>97</v>
      </c>
    </row>
    <row r="30" spans="1:8">
      <c r="A30" t="s">
        <v>98</v>
      </c>
    </row>
    <row r="31" spans="1:8">
      <c r="A31" t="s">
        <v>99</v>
      </c>
    </row>
    <row r="32" spans="1:8">
      <c r="A32" s="1" t="s">
        <v>100</v>
      </c>
    </row>
    <row r="33" spans="1:1">
      <c r="A33" t="s">
        <v>101</v>
      </c>
    </row>
  </sheetData>
  <pageMargins left="0.7" right="0.7" top="0.75" bottom="0.75" header="0.3" footer="0.3"/>
  <headerFooter>
    <oddFooter>&amp;L_x000D_&amp;1#&amp;"Calibri"&amp;9&amp;K000000 INTERNAL. This information is accessible to ADB Management and staff. It may be shared outside ADB with appropriate permission.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B Project Document" ma:contentTypeID="0x010100A3BFD338C4D69F46BE33AA49AB508701006A5B0EAB9715E248ABA1EFCCCE25CAFB" ma:contentTypeVersion="54" ma:contentTypeDescription="" ma:contentTypeScope="" ma:versionID="513d9658fcc661a7714bddeb150058d1">
  <xsd:schema xmlns:xsd="http://www.w3.org/2001/XMLSchema" xmlns:xs="http://www.w3.org/2001/XMLSchema" xmlns:p="http://schemas.microsoft.com/office/2006/metadata/properties" xmlns:ns2="c1fdd505-2570-46c2-bd04-3e0f2d874cf5" xmlns:ns3="64d4c656-921a-4ec1-9362-565a2952b511" xmlns:ns4="cd1fdc38-f8a5-41bf-acd8-81fd24bfc0f4" targetNamespace="http://schemas.microsoft.com/office/2006/metadata/properties" ma:root="true" ma:fieldsID="ce1dda19289a74b1fcf43498439d0bab" ns2:_="" ns3:_="" ns4:_="">
    <xsd:import namespace="c1fdd505-2570-46c2-bd04-3e0f2d874cf5"/>
    <xsd:import namespace="64d4c656-921a-4ec1-9362-565a2952b511"/>
    <xsd:import namespace="cd1fdc38-f8a5-41bf-acd8-81fd24bfc0f4"/>
    <xsd:element name="properties">
      <xsd:complexType>
        <xsd:sequence>
          <xsd:element name="documentManagement">
            <xsd:complexType>
              <xsd:all>
                <xsd:element ref="ns2:ADBDocumentTypeValue" minOccurs="0"/>
                <xsd:element ref="ns2:ADBDocumentDate" minOccurs="0"/>
                <xsd:element ref="ns2:ADBMonth" minOccurs="0"/>
                <xsd:element ref="ns2:ADBYear" minOccurs="0"/>
                <xsd:element ref="ns2:ADBAuthors" minOccurs="0"/>
                <xsd:element ref="ns2:ADBSourceLink" minOccurs="0"/>
                <xsd:element ref="ns2:ADBCirculatedLink" minOccurs="0"/>
                <xsd:element ref="ns2:k985dbdc596c44d7acaf8184f33920f0" minOccurs="0"/>
                <xsd:element ref="ns2:a0d1b14b197747dfafc19f70ff45d4f6" minOccurs="0"/>
                <xsd:element ref="ns2:d01a0ce1b141461dbfb235a3ab729a2c" minOccurs="0"/>
                <xsd:element ref="ns2:TaxCatchAll" minOccurs="0"/>
                <xsd:element ref="ns2:hca2169e3b0945318411f30479ba40c8" minOccurs="0"/>
                <xsd:element ref="ns2:TaxCatchAllLabel" minOccurs="0"/>
                <xsd:element ref="ns2:p030e467f78f45b4ae8f7e2c17ea4d82" minOccurs="0"/>
                <xsd:element ref="ns2:h00e4aaaf4624e24a7df7f06faa038c6" minOccurs="0"/>
                <xsd:element ref="ns2:d61536b25a8a4fedb48bb564279be82a" minOccurs="0"/>
                <xsd:element ref="ns2:ce5a4fae9a7d4e3d9d782ef76d38f19e" minOccurs="0"/>
                <xsd:element ref="ns2:j78542b1fffc4a1c84659474212e3133" minOccurs="0"/>
                <xsd:element ref="ns2:kc098dd651dc4f4b9248417ab8ccab6f" minOccurs="0"/>
                <xsd:element ref="ns3:PARDApprovalNumber" minOccurs="0"/>
                <xsd:element ref="ns4:Update_x0020_ADB_x0020_Project_x0020_Document_x0020_Type" minOccurs="0"/>
                <xsd:element ref="ns4:MediaServiceMetadata" minOccurs="0"/>
                <xsd:element ref="ns4:MediaServiceFastMetadata" minOccurs="0"/>
                <xsd:element ref="ns4:MediaServiceAutoTags" minOccurs="0"/>
                <xsd:element ref="ns4:MediaServiceOCR" minOccurs="0"/>
                <xsd:element ref="ns3:SharedWithUsers" minOccurs="0"/>
                <xsd:element ref="ns3:SharedWithDetails" minOccurs="0"/>
                <xsd:element ref="ns4:MediaServiceGenerationTime" minOccurs="0"/>
                <xsd:element ref="ns4:MediaServiceEventHashCode" minOccurs="0"/>
                <xsd:element ref="ns4:MediaServiceDateTaken" minOccurs="0"/>
                <xsd:element ref="ns4:MediaServiceLocation" minOccurs="0"/>
                <xsd:element ref="ns4:Pvm" minOccurs="0"/>
                <xsd:element ref="ns4:MediaServiceAutoKeyPoints" minOccurs="0"/>
                <xsd:element ref="ns4:MediaServiceKeyPoints" minOccurs="0"/>
                <xsd:element ref="ns4:MediaLengthInSeconds"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ADBDocumentTypeValue" ma:index="2" nillable="true" ma:displayName="Document Type" ma:internalName="ADBDocumentTypeValue" ma:readOnly="false">
      <xsd:simpleType>
        <xsd:restriction base="dms:Text">
          <xsd:maxLength value="255"/>
        </xsd:restriction>
      </xsd:simpleType>
    </xsd:element>
    <xsd:element name="ADBDocumentDate" ma:index="4" nillable="true" ma:displayName="Document Date" ma:format="DateOnly" ma:internalName="ADBDocumentDate">
      <xsd:simpleType>
        <xsd:restriction base="dms:DateTime"/>
      </xsd:simpleType>
    </xsd:element>
    <xsd:element name="ADBMonth" ma:index="5" nillable="true" ma:displayName="Month" ma:format="Dropdown" ma:internalName="ADBMonth">
      <xsd:simpleType>
        <xsd:restriction base="dms:Choice">
          <xsd:enumeration value="01-Jan"/>
          <xsd:enumeration value="02-Feb"/>
          <xsd:enumeration value="03-Mar"/>
          <xsd:enumeration value="04-Apr"/>
          <xsd:enumeration value="05-May"/>
          <xsd:enumeration value="06-Jun"/>
          <xsd:enumeration value="07-Jul"/>
          <xsd:enumeration value="08-Aug"/>
          <xsd:enumeration value="09-Sep"/>
          <xsd:enumeration value="10-Oct"/>
          <xsd:enumeration value="11-Nov"/>
          <xsd:enumeration value="12-Dec"/>
        </xsd:restriction>
      </xsd:simpleType>
    </xsd:element>
    <xsd:element name="ADBYear" ma:index="6" nillable="true" ma:displayName="Year" ma:internalName="ADBYear">
      <xsd:simpleType>
        <xsd:restriction base="dms:Text">
          <xsd:maxLength value="4"/>
        </xsd:restriction>
      </xsd:simpleType>
    </xsd:element>
    <xsd:element name="ADBAuthors" ma:index="7" nillable="true" ma:displayName="Authors" ma:list="UserInfo" ma:SharePointGroup="0" ma:internalName="ADBAuth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BSourceLink" ma:index="14" nillable="true" ma:displayName="Source Link" ma:format="Hyperlink" ma:internalName="ADBSourceLink">
      <xsd:complexType>
        <xsd:complexContent>
          <xsd:extension base="dms:URL">
            <xsd:sequence>
              <xsd:element name="Url" type="dms:ValidUrl" minOccurs="0" nillable="true"/>
              <xsd:element name="Description" type="xsd:string" nillable="true"/>
            </xsd:sequence>
          </xsd:extension>
        </xsd:complexContent>
      </xsd:complexType>
    </xsd:element>
    <xsd:element name="ADBCirculatedLink" ma:index="15" nillable="true" ma:displayName="Final Document Link" ma:format="Hyperlink" ma:internalName="ADBCirculatedLink">
      <xsd:complexType>
        <xsd:complexContent>
          <xsd:extension base="dms:URL">
            <xsd:sequence>
              <xsd:element name="Url" type="dms:ValidUrl" minOccurs="0" nillable="true"/>
              <xsd:element name="Description" type="xsd:string" nillable="true"/>
            </xsd:sequence>
          </xsd:extension>
        </xsd:complexContent>
      </xsd:complexType>
    </xsd:element>
    <xsd:element name="k985dbdc596c44d7acaf8184f33920f0" ma:index="17" nillable="true" ma:taxonomy="true" ma:internalName="k985dbdc596c44d7acaf8184f33920f0" ma:taxonomyFieldName="ADBCountry" ma:displayName="Country" ma:indexed="true" ma:default="" ma:fieldId="{4985dbdc-596c-44d7-acaf-8184f33920f0}" ma:sspId="115af50e-efb3-4a0e-b425-875ff625e09e" ma:termSetId="169202c7-46da-431e-ac86-348c41a1f49b" ma:anchorId="00000000-0000-0000-0000-000000000000" ma:open="false" ma:isKeyword="false">
      <xsd:complexType>
        <xsd:sequence>
          <xsd:element ref="pc:Terms" minOccurs="0" maxOccurs="1"/>
        </xsd:sequence>
      </xsd:complexType>
    </xsd:element>
    <xsd:element name="a0d1b14b197747dfafc19f70ff45d4f6" ma:index="18" nillable="true" ma:taxonomy="true" ma:internalName="a0d1b14b197747dfafc19f70ff45d4f6" ma:taxonomyFieldName="ADBProjectDocumentType" ma:displayName="ADB Project Document Type" ma:default="" ma:fieldId="{a0d1b14b-1977-47df-afc1-9f70ff45d4f6}" ma:sspId="115af50e-efb3-4a0e-b425-875ff625e09e" ma:termSetId="14b53411-9553-454e-9031-2e4b08df825b" ma:anchorId="00000000-0000-0000-0000-000000000000" ma:open="false" ma:isKeyword="false">
      <xsd:complexType>
        <xsd:sequence>
          <xsd:element ref="pc:Terms" minOccurs="0" maxOccurs="1"/>
        </xsd:sequence>
      </xsd:complexType>
    </xsd:element>
    <xsd:element name="d01a0ce1b141461dbfb235a3ab729a2c" ma:index="19" nillable="true" ma:taxonomy="true" ma:internalName="d01a0ce1b141461dbfb235a3ab729a2c" ma:taxonomyFieldName="ADBSector" ma:displayName="Sector" ma:indexed="true" ma:default="" ma:fieldId="{d01a0ce1-b141-461d-bfb2-35a3ab729a2c}" ma:sspId="115af50e-efb3-4a0e-b425-875ff625e09e" ma:termSetId="bae01210-cdc5-4479-86d7-616c28c0a9b3" ma:anchorId="00000000-0000-0000-0000-000000000000" ma:open="false" ma:isKeyword="false">
      <xsd:complexType>
        <xsd:sequence>
          <xsd:element ref="pc:Terms" minOccurs="0" maxOccurs="1"/>
        </xsd:sequence>
      </xsd:complexType>
    </xsd:element>
    <xsd:element name="TaxCatchAll" ma:index="20" nillable="true" ma:displayName="Taxonomy Catch All Column" ma:hidden="true" ma:list="{6de58fb1-0f13-4654-8bc0-afc82a6f7caf}" ma:internalName="TaxCatchAll" ma:showField="CatchAllData" ma:web="64d4c656-921a-4ec1-9362-565a2952b511">
      <xsd:complexType>
        <xsd:complexContent>
          <xsd:extension base="dms:MultiChoiceLookup">
            <xsd:sequence>
              <xsd:element name="Value" type="dms:Lookup" maxOccurs="unbounded" minOccurs="0" nillable="true"/>
            </xsd:sequence>
          </xsd:extension>
        </xsd:complexContent>
      </xsd:complexType>
    </xsd:element>
    <xsd:element name="hca2169e3b0945318411f30479ba40c8" ma:index="21" nillable="true" ma:taxonomy="true" ma:internalName="hca2169e3b0945318411f30479ba40c8" ma:taxonomyFieldName="ADBProject" ma:displayName="Project" ma:default="" ma:fieldId="{1ca2169e-3b09-4531-8411-f30479ba40c8}" ma:sspId="115af50e-efb3-4a0e-b425-875ff625e09e" ma:termSetId="7a252312-03a3-44f4-bc5c-a08b11dfe2f6" ma:anchorId="00000000-0000-0000-0000-000000000000" ma:open="false" ma:isKeyword="false">
      <xsd:complexType>
        <xsd:sequence>
          <xsd:element ref="pc:Terms" minOccurs="0" maxOccurs="1"/>
        </xsd:sequence>
      </xsd:complexType>
    </xsd:element>
    <xsd:element name="TaxCatchAllLabel" ma:index="22" nillable="true" ma:displayName="Taxonomy Catch All Column1" ma:hidden="true" ma:list="{6de58fb1-0f13-4654-8bc0-afc82a6f7caf}" ma:internalName="TaxCatchAllLabel" ma:readOnly="true" ma:showField="CatchAllDataLabel" ma:web="64d4c656-921a-4ec1-9362-565a2952b511">
      <xsd:complexType>
        <xsd:complexContent>
          <xsd:extension base="dms:MultiChoiceLookup">
            <xsd:sequence>
              <xsd:element name="Value" type="dms:Lookup" maxOccurs="unbounded" minOccurs="0" nillable="true"/>
            </xsd:sequence>
          </xsd:extension>
        </xsd:complexContent>
      </xsd:complexType>
    </xsd:element>
    <xsd:element name="p030e467f78f45b4ae8f7e2c17ea4d82" ma:index="23" nillable="true" ma:taxonomy="true" ma:internalName="p030e467f78f45b4ae8f7e2c17ea4d82" ma:taxonomyFieldName="ADBDocumentSecurity" ma:displayName="Document Security" ma:default="" ma:fieldId="{9030e467-f78f-45b4-ae8f-7e2c17ea4d82}" ma:sspId="115af50e-efb3-4a0e-b425-875ff625e09e" ma:termSetId="9b0b4686-afa9-4a02-bc15-8fbc99f17210" ma:anchorId="00000000-0000-0000-0000-000000000000" ma:open="false" ma:isKeyword="false">
      <xsd:complexType>
        <xsd:sequence>
          <xsd:element ref="pc:Terms" minOccurs="0" maxOccurs="1"/>
        </xsd:sequence>
      </xsd:complexType>
    </xsd:element>
    <xsd:element name="h00e4aaaf4624e24a7df7f06faa038c6" ma:index="25" nillable="true" ma:taxonomy="true" ma:internalName="h00e4aaaf4624e24a7df7f06faa038c6" ma:taxonomyFieldName="ADBDocumentLanguage" ma:displayName="Document Language" ma:default="3;#English|16ac8743-31bb-43f8-9a73-533a041667d6" ma:fieldId="{100e4aaa-f462-4e24-a7df-7f06faa038c6}" ma:sspId="115af50e-efb3-4a0e-b425-875ff625e09e" ma:termSetId="fdf74959-6eb2-4689-a0fc-b9e1ab230b09" ma:anchorId="00000000-0000-0000-0000-000000000000" ma:open="false" ma:isKeyword="false">
      <xsd:complexType>
        <xsd:sequence>
          <xsd:element ref="pc:Terms" minOccurs="0" maxOccurs="1"/>
        </xsd:sequence>
      </xsd:complexType>
    </xsd:element>
    <xsd:element name="d61536b25a8a4fedb48bb564279be82a" ma:index="28" nillable="true" ma:taxonomy="true" ma:internalName="d61536b25a8a4fedb48bb564279be82a" ma:taxonomyFieldName="ADBDepartmentOwner" ma:displayName="Department Owner" ma:default="" ma:fieldId="{d61536b2-5a8a-4fed-b48b-b564279be82a}" ma:sspId="115af50e-efb3-4a0e-b425-875ff625e09e" ma:termSetId="b965cdb6-1071-4c6a-a9a3-189d53a950d4" ma:anchorId="00000000-0000-0000-0000-000000000000" ma:open="false" ma:isKeyword="false">
      <xsd:complexType>
        <xsd:sequence>
          <xsd:element ref="pc:Terms" minOccurs="0" maxOccurs="1"/>
        </xsd:sequence>
      </xsd:complexType>
    </xsd:element>
    <xsd:element name="ce5a4fae9a7d4e3d9d782ef76d38f19e" ma:index="31" nillable="true" ma:taxonomy="true" ma:internalName="ce5a4fae9a7d4e3d9d782ef76d38f19e" ma:taxonomyFieldName="ADBFocusArea" ma:displayName="Focus Area" ma:readOnly="false" ma:default="5;#Transport|1ee1a871-9841-4244-af10-500136720e72" ma:fieldId="{ce5a4fae-9a7d-4e3d-9d78-2ef76d38f19e}" ma:sspId="115af50e-efb3-4a0e-b425-875ff625e09e" ma:termSetId="62654dfd-15fa-41ee-83f7-39f58084ec81" ma:anchorId="00000000-0000-0000-0000-000000000000" ma:open="false" ma:isKeyword="false">
      <xsd:complexType>
        <xsd:sequence>
          <xsd:element ref="pc:Terms" minOccurs="0" maxOccurs="1"/>
        </xsd:sequence>
      </xsd:complexType>
    </xsd:element>
    <xsd:element name="j78542b1fffc4a1c84659474212e3133" ma:index="33" nillable="true" ma:taxonomy="true" ma:internalName="j78542b1fffc4a1c84659474212e3133" ma:taxonomyFieldName="ADBContentGroup" ma:displayName="Content Group" ma:readOnly="false" ma:default="1;#PARD|295ac658-7ead-429b-b4bd-88b6908bedd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element name="kc098dd651dc4f4b9248417ab8ccab6f" ma:index="35" nillable="true" ma:taxonomy="true" ma:internalName="kc098dd651dc4f4b9248417ab8ccab6f" ma:taxonomyFieldName="Segment" ma:displayName="Segment" ma:default="" ma:fieldId="{4c098dd6-51dc-4f4b-9248-417ab8ccab6f}" ma:sspId="115af50e-efb3-4a0e-b425-875ff625e09e" ma:termSetId="ca487498-3907-4013-84b5-72a7400220c5"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4d4c656-921a-4ec1-9362-565a2952b511" elementFormDefault="qualified">
    <xsd:import namespace="http://schemas.microsoft.com/office/2006/documentManagement/types"/>
    <xsd:import namespace="http://schemas.microsoft.com/office/infopath/2007/PartnerControls"/>
    <xsd:element name="PARDApprovalNumber" ma:index="37" nillable="true" ma:displayName="Approval Number" ma:internalName="Approval_x0020_Number">
      <xsd:simpleType>
        <xsd:restriction base="dms:Text">
          <xsd:maxLength value="255"/>
        </xsd:restriction>
      </xsd:simpleType>
    </xsd:element>
    <xsd:element name="SharedWithUsers" ma:index="4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1fdc38-f8a5-41bf-acd8-81fd24bfc0f4" elementFormDefault="qualified">
    <xsd:import namespace="http://schemas.microsoft.com/office/2006/documentManagement/types"/>
    <xsd:import namespace="http://schemas.microsoft.com/office/infopath/2007/PartnerControls"/>
    <xsd:element name="Update_x0020_ADB_x0020_Project_x0020_Document_x0020_Type" ma:index="38" nillable="true" ma:displayName="Update ADB Project Document Type" ma:internalName="Update_x0020_ADB_x0020_Project_x0020_Document_x0020_Typ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39" nillable="true" ma:displayName="MediaServiceMetadata" ma:hidden="true" ma:internalName="MediaServiceMetadata" ma:readOnly="true">
      <xsd:simpleType>
        <xsd:restriction base="dms:Note"/>
      </xsd:simpleType>
    </xsd:element>
    <xsd:element name="MediaServiceFastMetadata" ma:index="40" nillable="true" ma:displayName="MediaServiceFastMetadata" ma:hidden="true" ma:internalName="MediaServiceFastMetadata" ma:readOnly="true">
      <xsd:simpleType>
        <xsd:restriction base="dms:Note"/>
      </xsd:simpleType>
    </xsd:element>
    <xsd:element name="MediaServiceAutoTags" ma:index="41" nillable="true" ma:displayName="Tags" ma:internalName="MediaServiceAutoTags" ma:readOnly="true">
      <xsd:simpleType>
        <xsd:restriction base="dms:Text"/>
      </xsd:simpleType>
    </xsd:element>
    <xsd:element name="MediaServiceOCR" ma:index="42" nillable="true" ma:displayName="Extracted Text" ma:internalName="MediaServiceOCR" ma:readOnly="true">
      <xsd:simpleType>
        <xsd:restriction base="dms:Note">
          <xsd:maxLength value="255"/>
        </xsd:restriction>
      </xsd:simpleType>
    </xsd:element>
    <xsd:element name="MediaServiceGenerationTime" ma:index="45" nillable="true" ma:displayName="MediaServiceGenerationTime" ma:hidden="true" ma:internalName="MediaServiceGenerationTime" ma:readOnly="true">
      <xsd:simpleType>
        <xsd:restriction base="dms:Text"/>
      </xsd:simpleType>
    </xsd:element>
    <xsd:element name="MediaServiceEventHashCode" ma:index="46" nillable="true" ma:displayName="MediaServiceEventHashCode" ma:hidden="true" ma:internalName="MediaServiceEventHashCode" ma:readOnly="true">
      <xsd:simpleType>
        <xsd:restriction base="dms:Text"/>
      </xsd:simpleType>
    </xsd:element>
    <xsd:element name="MediaServiceDateTaken" ma:index="47" nillable="true" ma:displayName="MediaServiceDateTaken" ma:hidden="true" ma:internalName="MediaServiceDateTaken" ma:readOnly="true">
      <xsd:simpleType>
        <xsd:restriction base="dms:Text"/>
      </xsd:simpleType>
    </xsd:element>
    <xsd:element name="MediaServiceLocation" ma:index="48" nillable="true" ma:displayName="Location" ma:internalName="MediaServiceLocation" ma:readOnly="true">
      <xsd:simpleType>
        <xsd:restriction base="dms:Text"/>
      </xsd:simpleType>
    </xsd:element>
    <xsd:element name="Pvm" ma:index="49" nillable="true" ma:displayName="Pvm" ma:format="DateOnly" ma:internalName="Pvm">
      <xsd:simpleType>
        <xsd:restriction base="dms:DateTime"/>
      </xsd:simpleType>
    </xsd:element>
    <xsd:element name="MediaServiceAutoKeyPoints" ma:index="50" nillable="true" ma:displayName="MediaServiceAutoKeyPoints" ma:hidden="true" ma:internalName="MediaServiceAutoKeyPoints" ma:readOnly="true">
      <xsd:simpleType>
        <xsd:restriction base="dms:Note"/>
      </xsd:simpleType>
    </xsd:element>
    <xsd:element name="MediaServiceKeyPoints" ma:index="51" nillable="true" ma:displayName="KeyPoints" ma:internalName="MediaServiceKeyPoints" ma:readOnly="true">
      <xsd:simpleType>
        <xsd:restriction base="dms:Note">
          <xsd:maxLength value="255"/>
        </xsd:restriction>
      </xsd:simpleType>
    </xsd:element>
    <xsd:element name="MediaLengthInSeconds" ma:index="52" nillable="true" ma:displayName="Length (seconds)" ma:internalName="MediaLengthInSeconds" ma:readOnly="true">
      <xsd:simpleType>
        <xsd:restriction base="dms:Unknown"/>
      </xsd:simpleType>
    </xsd:element>
    <xsd:element name="lcf76f155ced4ddcb4097134ff3c332f" ma:index="54" nillable="true" ma:taxonomy="true" ma:internalName="lcf76f155ced4ddcb4097134ff3c332f" ma:taxonomyFieldName="MediaServiceImageTags" ma:displayName="Image Tags" ma:readOnly="false" ma:fieldId="{5cf76f15-5ced-4ddc-b409-7134ff3c332f}" ma:taxonomyMulti="true" ma:sspId="115af50e-efb3-4a0e-b425-875ff625e09e"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115af50e-efb3-4a0e-b425-875ff625e09e" ContentTypeId="0x010100A3BFD338C4D69F46BE33AA49AB5087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DBDocumentDate xmlns="c1fdd505-2570-46c2-bd04-3e0f2d874cf5" xsi:nil="true"/>
    <ADBMonth xmlns="c1fdd505-2570-46c2-bd04-3e0f2d874cf5" xsi:nil="true"/>
    <PARDApprovalNumber xmlns="64d4c656-921a-4ec1-9362-565a2952b511" xsi:nil="true"/>
    <hca2169e3b0945318411f30479ba40c8 xmlns="c1fdd505-2570-46c2-bd04-3e0f2d874cf5">
      <Terms xmlns="http://schemas.microsoft.com/office/infopath/2007/PartnerControls">
        <TermInfo xmlns="http://schemas.microsoft.com/office/infopath/2007/PartnerControls">
          <TermName xmlns="http://schemas.microsoft.com/office/infopath/2007/PartnerControls">project53103-001 : Pacific Region Infrastructure Facility Coordination Office - Leveraging Infrastructure for Sustainable Development</TermName>
          <TermId xmlns="http://schemas.microsoft.com/office/infopath/2007/PartnerControls">2495e0d4-8200-416c-8bb9-7d076d0c52d6</TermId>
        </TermInfo>
      </Terms>
    </hca2169e3b0945318411f30479ba40c8>
    <Update_x0020_ADB_x0020_Project_x0020_Document_x0020_Type xmlns="cd1fdc38-f8a5-41bf-acd8-81fd24bfc0f4">
      <Url xsi:nil="true"/>
      <Description xsi:nil="true"/>
    </Update_x0020_ADB_x0020_Project_x0020_Document_x0020_Type>
    <a0d1b14b197747dfafc19f70ff45d4f6 xmlns="c1fdd505-2570-46c2-bd04-3e0f2d874cf5">
      <Terms xmlns="http://schemas.microsoft.com/office/infopath/2007/PartnerControls"/>
    </a0d1b14b197747dfafc19f70ff45d4f6>
    <j78542b1fffc4a1c84659474212e3133 xmlns="c1fdd505-2570-46c2-bd04-3e0f2d874cf5">
      <Terms xmlns="http://schemas.microsoft.com/office/infopath/2007/PartnerControls">
        <TermInfo xmlns="http://schemas.microsoft.com/office/infopath/2007/PartnerControls">
          <TermName xmlns="http://schemas.microsoft.com/office/infopath/2007/PartnerControls">PARD</TermName>
          <TermId xmlns="http://schemas.microsoft.com/office/infopath/2007/PartnerControls">295ac658-7ead-429b-b4bd-88b6908bedd7</TermId>
        </TermInfo>
      </Terms>
    </j78542b1fffc4a1c84659474212e3133>
    <Pvm xmlns="cd1fdc38-f8a5-41bf-acd8-81fd24bfc0f4" xsi:nil="true"/>
    <ADBYear xmlns="c1fdd505-2570-46c2-bd04-3e0f2d874cf5" xsi:nil="true"/>
    <ADBAuthors xmlns="c1fdd505-2570-46c2-bd04-3e0f2d874cf5">
      <UserInfo>
        <DisplayName/>
        <AccountId xsi:nil="true"/>
        <AccountType/>
      </UserInfo>
    </ADBAuthors>
    <p030e467f78f45b4ae8f7e2c17ea4d82 xmlns="c1fdd505-2570-46c2-bd04-3e0f2d874cf5">
      <Terms xmlns="http://schemas.microsoft.com/office/infopath/2007/PartnerControls"/>
    </p030e467f78f45b4ae8f7e2c17ea4d82>
    <k985dbdc596c44d7acaf8184f33920f0 xmlns="c1fdd505-2570-46c2-bd04-3e0f2d874cf5">
      <Terms xmlns="http://schemas.microsoft.com/office/infopath/2007/PartnerControls">
        <TermInfo xmlns="http://schemas.microsoft.com/office/infopath/2007/PartnerControls">
          <TermName xmlns="http://schemas.microsoft.com/office/infopath/2007/PartnerControls">Regional</TermName>
          <TermId xmlns="http://schemas.microsoft.com/office/infopath/2007/PartnerControls">d4cb8265-5963-4e16-b4f8-5ada18938c78</TermId>
        </TermInfo>
      </Terms>
    </k985dbdc596c44d7acaf8184f33920f0>
    <ce5a4fae9a7d4e3d9d782ef76d38f19e xmlns="c1fdd505-2570-46c2-bd04-3e0f2d874cf5">
      <Terms xmlns="http://schemas.microsoft.com/office/infopath/2007/PartnerControls">
        <TermInfo xmlns="http://schemas.microsoft.com/office/infopath/2007/PartnerControls">
          <TermName xmlns="http://schemas.microsoft.com/office/infopath/2007/PartnerControls">Transport</TermName>
          <TermId xmlns="http://schemas.microsoft.com/office/infopath/2007/PartnerControls">1ee1a871-9841-4244-af10-500136720e72</TermId>
        </TermInfo>
      </Terms>
    </ce5a4fae9a7d4e3d9d782ef76d38f19e>
    <lcf76f155ced4ddcb4097134ff3c332f xmlns="cd1fdc38-f8a5-41bf-acd8-81fd24bfc0f4">
      <Terms xmlns="http://schemas.microsoft.com/office/infopath/2007/PartnerControls"/>
    </lcf76f155ced4ddcb4097134ff3c332f>
    <ADBSourceLink xmlns="c1fdd505-2570-46c2-bd04-3e0f2d874cf5">
      <Url xsi:nil="true"/>
      <Description xsi:nil="true"/>
    </ADBSourceLink>
    <h00e4aaaf4624e24a7df7f06faa038c6 xmlns="c1fdd505-2570-46c2-bd04-3e0f2d874cf5">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16ac8743-31bb-43f8-9a73-533a041667d6</TermId>
        </TermInfo>
      </Terms>
    </h00e4aaaf4624e24a7df7f06faa038c6>
    <kc098dd651dc4f4b9248417ab8ccab6f xmlns="c1fdd505-2570-46c2-bd04-3e0f2d874cf5">
      <Terms xmlns="http://schemas.microsoft.com/office/infopath/2007/PartnerControls">
        <TermInfo xmlns="http://schemas.microsoft.com/office/infopath/2007/PartnerControls">
          <TermName xmlns="http://schemas.microsoft.com/office/infopath/2007/PartnerControls">06 Consultants</TermName>
          <TermId xmlns="http://schemas.microsoft.com/office/infopath/2007/PartnerControls">5e05f576-5bc5-4c4e-aba3-be9805c46c7b</TermId>
        </TermInfo>
      </Terms>
    </kc098dd651dc4f4b9248417ab8ccab6f>
    <ADBDocumentTypeValue xmlns="c1fdd505-2570-46c2-bd04-3e0f2d874cf5" xsi:nil="true"/>
    <d01a0ce1b141461dbfb235a3ab729a2c xmlns="c1fdd505-2570-46c2-bd04-3e0f2d874cf5">
      <Terms xmlns="http://schemas.microsoft.com/office/infopath/2007/PartnerControls">
        <TermInfo xmlns="http://schemas.microsoft.com/office/infopath/2007/PartnerControls">
          <TermName xmlns="http://schemas.microsoft.com/office/infopath/2007/PartnerControls">Transport</TermName>
          <TermId xmlns="http://schemas.microsoft.com/office/infopath/2007/PartnerControls">ee1f2ff2-a1f1-4f25-8046-d81869f632df</TermId>
        </TermInfo>
      </Terms>
    </d01a0ce1b141461dbfb235a3ab729a2c>
    <d61536b25a8a4fedb48bb564279be82a xmlns="c1fdd505-2570-46c2-bd04-3e0f2d874cf5">
      <Terms xmlns="http://schemas.microsoft.com/office/infopath/2007/PartnerControls"/>
    </d61536b25a8a4fedb48bb564279be82a>
    <ADBCirculatedLink xmlns="c1fdd505-2570-46c2-bd04-3e0f2d874cf5">
      <Url xsi:nil="true"/>
      <Description xsi:nil="true"/>
    </ADBCirculatedLink>
    <TaxCatchAll xmlns="c1fdd505-2570-46c2-bd04-3e0f2d874cf5">
      <Value>83</Value>
      <Value>25</Value>
      <Value>5</Value>
      <Value>4</Value>
      <Value>3</Value>
      <Value>53</Value>
      <Value>1</Value>
      <Value>119</Value>
    </TaxCatchAll>
  </documentManagement>
</p:properties>
</file>

<file path=customXml/itemProps1.xml><?xml version="1.0" encoding="utf-8"?>
<ds:datastoreItem xmlns:ds="http://schemas.openxmlformats.org/officeDocument/2006/customXml" ds:itemID="{15973D85-59E4-4F44-80B1-8C79ED86FC54}"/>
</file>

<file path=customXml/itemProps2.xml><?xml version="1.0" encoding="utf-8"?>
<ds:datastoreItem xmlns:ds="http://schemas.openxmlformats.org/officeDocument/2006/customXml" ds:itemID="{D68CF35E-9D22-4653-B5EC-CA92AE43E8AA}"/>
</file>

<file path=customXml/itemProps3.xml><?xml version="1.0" encoding="utf-8"?>
<ds:datastoreItem xmlns:ds="http://schemas.openxmlformats.org/officeDocument/2006/customXml" ds:itemID="{A9BFAFC3-EC25-4846-9A33-1A8AB3AF690D}"/>
</file>

<file path=customXml/itemProps4.xml><?xml version="1.0" encoding="utf-8"?>
<ds:datastoreItem xmlns:ds="http://schemas.openxmlformats.org/officeDocument/2006/customXml" ds:itemID="{B90BF608-3A7C-4781-9514-2B4269DB9AB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gerle gerle</dc:creator>
  <cp:keywords/>
  <dc:description/>
  <cp:lastModifiedBy/>
  <cp:revision/>
  <dcterms:created xsi:type="dcterms:W3CDTF">2022-10-18T08:43:58Z</dcterms:created>
  <dcterms:modified xsi:type="dcterms:W3CDTF">2023-06-05T02:54:25Z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0x010100A3BFD338C4D69F46BE33AA49AB508701006A5B0EAB9715E248ABA1EFCCCE25CAFB</vt:lpwstr>
  </property>
  <property fmtid="{D5CDD505-2E9C-101B-9397-08002B2CF9AE}" pid="3" name="ADBFocusArea">
    <vt:lpwstr>5;#Transport|1ee1a871-9841-4244-af10-500136720e72</vt:lpwstr>
  </property>
  <property fmtid="{D5CDD505-2E9C-101B-9397-08002B2CF9AE}" pid="4" name="MediaServiceImageTags">
    <vt:lpwstr/>
  </property>
  <property fmtid="{D5CDD505-2E9C-101B-9397-08002B2CF9AE}" pid="5" name="ADBProjectDocumentType">
    <vt:lpwstr/>
  </property>
  <property fmtid="{D5CDD505-2E9C-101B-9397-08002B2CF9AE}" pid="6" name="ADBProject">
    <vt:lpwstr>83;#project53103-001 : Pacific Region Infrastructure Facility Coordination Office - Leveraging Infrastructure for Sustainable Development|2495e0d4-8200-416c-8bb9-7d076d0c52d6</vt:lpwstr>
  </property>
  <property fmtid="{D5CDD505-2E9C-101B-9397-08002B2CF9AE}" pid="7" name="ADBContentGroup">
    <vt:lpwstr>1;#PARD|295ac658-7ead-429b-b4bd-88b6908bedd7</vt:lpwstr>
  </property>
  <property fmtid="{D5CDD505-2E9C-101B-9397-08002B2CF9AE}" pid="8" name="ADBDivision">
    <vt:lpwstr>25;#PLCO|609583a2-78a9-4781-823e-db1ffb65c55d</vt:lpwstr>
  </property>
  <property fmtid="{D5CDD505-2E9C-101B-9397-08002B2CF9AE}" pid="9" name="ADBSector">
    <vt:lpwstr>4;#Transport|ee1f2ff2-a1f1-4f25-8046-d81869f632df</vt:lpwstr>
  </property>
  <property fmtid="{D5CDD505-2E9C-101B-9397-08002B2CF9AE}" pid="10" name="ADBDocumentSecurity">
    <vt:lpwstr/>
  </property>
  <property fmtid="{D5CDD505-2E9C-101B-9397-08002B2CF9AE}" pid="11" name="ADBDocumentLanguage">
    <vt:lpwstr>3;#English|16ac8743-31bb-43f8-9a73-533a041667d6</vt:lpwstr>
  </property>
  <property fmtid="{D5CDD505-2E9C-101B-9397-08002B2CF9AE}" pid="12" name="Segment">
    <vt:lpwstr>119;#06 Consultants|5e05f576-5bc5-4c4e-aba3-be9805c46c7b</vt:lpwstr>
  </property>
  <property fmtid="{D5CDD505-2E9C-101B-9397-08002B2CF9AE}" pid="13" name="ADBDepartmentOwner">
    <vt:lpwstr/>
  </property>
  <property fmtid="{D5CDD505-2E9C-101B-9397-08002B2CF9AE}" pid="14" name="ADBCountry">
    <vt:lpwstr>53;#Regional|d4cb8265-5963-4e16-b4f8-5ada18938c78</vt:lpwstr>
  </property>
  <property fmtid="{D5CDD505-2E9C-101B-9397-08002B2CF9AE}" pid="15" name="ia017ac09b1942648b563fe0b2b14d52">
    <vt:lpwstr>PLCO|609583a2-78a9-4781-823e-db1ffb65c55d</vt:lpwstr>
  </property>
  <property fmtid="{D5CDD505-2E9C-101B-9397-08002B2CF9AE}" pid="16" name="Project Status">
    <vt:lpwstr>Processing</vt:lpwstr>
  </property>
  <property fmtid="{D5CDD505-2E9C-101B-9397-08002B2CF9AE}" pid="17" name="MSIP_Label_817d4574-7375-4d17-b29c-6e4c6df0fcb0_Enabled">
    <vt:lpwstr>true</vt:lpwstr>
  </property>
  <property fmtid="{D5CDD505-2E9C-101B-9397-08002B2CF9AE}" pid="18" name="MSIP_Label_817d4574-7375-4d17-b29c-6e4c6df0fcb0_SetDate">
    <vt:lpwstr>2023-06-05T02:53:27Z</vt:lpwstr>
  </property>
  <property fmtid="{D5CDD505-2E9C-101B-9397-08002B2CF9AE}" pid="19" name="MSIP_Label_817d4574-7375-4d17-b29c-6e4c6df0fcb0_Method">
    <vt:lpwstr>Standard</vt:lpwstr>
  </property>
  <property fmtid="{D5CDD505-2E9C-101B-9397-08002B2CF9AE}" pid="20" name="MSIP_Label_817d4574-7375-4d17-b29c-6e4c6df0fcb0_Name">
    <vt:lpwstr>ADB Internal</vt:lpwstr>
  </property>
  <property fmtid="{D5CDD505-2E9C-101B-9397-08002B2CF9AE}" pid="21" name="MSIP_Label_817d4574-7375-4d17-b29c-6e4c6df0fcb0_SiteId">
    <vt:lpwstr>9495d6bb-41c2-4c58-848f-92e52cf3d640</vt:lpwstr>
  </property>
  <property fmtid="{D5CDD505-2E9C-101B-9397-08002B2CF9AE}" pid="22" name="MSIP_Label_817d4574-7375-4d17-b29c-6e4c6df0fcb0_ActionId">
    <vt:lpwstr>1e16ba91-ef38-479e-b8bf-01e2be14b54c</vt:lpwstr>
  </property>
  <property fmtid="{D5CDD505-2E9C-101B-9397-08002B2CF9AE}" pid="23" name="MSIP_Label_817d4574-7375-4d17-b29c-6e4c6df0fcb0_ContentBits">
    <vt:lpwstr>2</vt:lpwstr>
  </property>
</Properties>
</file>